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5600" windowHeight="7995" tabRatio="720" firstSheet="2"/>
  </bookViews>
  <sheets>
    <sheet name="1 - Eltis SlaveVoyages" sheetId="1" r:id="rId1"/>
    <sheet name="2 - Eltis SlaveAssessment" sheetId="2" r:id="rId2"/>
    <sheet name="3 - Paesie" sheetId="3" r:id="rId3"/>
    <sheet name="4 - Prijzen" sheetId="11" r:id="rId4"/>
    <sheet name="(4) - Britse prijzen" sheetId="13" r:id="rId5"/>
    <sheet name="Totaal per jr" sheetId="5" r:id="rId6"/>
    <sheet name="Totaal per 10 jr" sheetId="9" r:id="rId7"/>
    <sheet name="Grafiek1" sheetId="7" r:id="rId8"/>
    <sheet name="Grafiek2" sheetId="8" r:id="rId9"/>
    <sheet name="Grafiek3" sheetId="15" r:id="rId10"/>
    <sheet name="Grafiek4" sheetId="16" r:id="rId11"/>
  </sheets>
  <definedNames>
    <definedName name="data" localSheetId="0">'1 - Eltis SlaveVoyages'!$A$1:$GE$238</definedName>
    <definedName name="data" localSheetId="1">'2 - Eltis SlaveAssessment'!$A$1:$BW$238</definedName>
  </definedNames>
  <calcPr calcId="145621"/>
</workbook>
</file>

<file path=xl/calcChain.xml><?xml version="1.0" encoding="utf-8"?>
<calcChain xmlns="http://schemas.openxmlformats.org/spreadsheetml/2006/main">
  <c r="AZ7" i="9" l="1"/>
  <c r="BA7" i="9"/>
  <c r="BB7" i="9"/>
  <c r="BC7" i="9"/>
  <c r="BD7" i="9"/>
  <c r="BE7" i="9"/>
  <c r="AZ8" i="9"/>
  <c r="BA8" i="9"/>
  <c r="BB8" i="9"/>
  <c r="BC8" i="9"/>
  <c r="BD8" i="9"/>
  <c r="BE8" i="9"/>
  <c r="AZ9" i="9"/>
  <c r="BA9" i="9"/>
  <c r="BB9" i="9"/>
  <c r="BC9" i="9"/>
  <c r="BD9" i="9"/>
  <c r="BE9" i="9"/>
  <c r="AZ10" i="9"/>
  <c r="BA10" i="9"/>
  <c r="BB10" i="9"/>
  <c r="BC10" i="9"/>
  <c r="BD10" i="9"/>
  <c r="BE10" i="9"/>
  <c r="AZ11" i="9"/>
  <c r="BA11" i="9"/>
  <c r="BB11" i="9"/>
  <c r="BC11" i="9"/>
  <c r="BD11" i="9"/>
  <c r="BE11" i="9"/>
  <c r="BB24" i="9"/>
  <c r="BB25" i="9"/>
  <c r="AZ26" i="9"/>
  <c r="BA26" i="9"/>
  <c r="BB26" i="9"/>
  <c r="BC26" i="9"/>
  <c r="BD26" i="9"/>
  <c r="BE26" i="9"/>
  <c r="AZ28" i="9"/>
  <c r="BA28" i="9"/>
  <c r="BB28" i="9"/>
  <c r="BC28" i="9"/>
  <c r="BD28" i="9"/>
  <c r="BE28" i="9"/>
  <c r="BB32" i="9"/>
  <c r="AZ33" i="9"/>
  <c r="BA33" i="9"/>
  <c r="BB33" i="9"/>
  <c r="BC33" i="9"/>
  <c r="BD33" i="9"/>
  <c r="BE33" i="9"/>
  <c r="AZ34" i="9"/>
  <c r="BA34" i="9"/>
  <c r="BB34" i="9"/>
  <c r="BC34" i="9"/>
  <c r="BD34" i="9"/>
  <c r="BE34" i="9"/>
  <c r="BB41" i="9"/>
  <c r="AZ6" i="9"/>
  <c r="BA6" i="9"/>
  <c r="BB6" i="9"/>
  <c r="BC6" i="9"/>
  <c r="BD6" i="9"/>
  <c r="BE6" i="9"/>
  <c r="AZ5" i="9"/>
  <c r="BA5" i="9"/>
  <c r="BB5" i="9"/>
  <c r="BC5" i="9"/>
  <c r="BD5" i="9"/>
  <c r="BE5" i="9"/>
  <c r="BD1" i="9"/>
  <c r="BE2" i="9"/>
  <c r="BD2" i="9"/>
  <c r="BE4" i="9"/>
  <c r="BD4" i="9"/>
  <c r="AZ1" i="9"/>
  <c r="BA2" i="9"/>
  <c r="AZ2" i="9"/>
  <c r="BA4" i="9"/>
  <c r="AZ4" i="9"/>
  <c r="BB4" i="9"/>
  <c r="BC4" i="9"/>
  <c r="BB1" i="9"/>
  <c r="BC2" i="9"/>
  <c r="BB2" i="9"/>
  <c r="BC3" i="9"/>
  <c r="CQ3" i="5"/>
  <c r="AX3" i="9" s="1"/>
  <c r="CO4" i="5"/>
  <c r="AW1" i="9"/>
  <c r="AV4" i="9"/>
  <c r="CP3" i="5"/>
  <c r="AW3" i="9" s="1"/>
  <c r="CN4" i="5"/>
  <c r="CN5" i="5" s="1"/>
  <c r="CN6" i="5" s="1"/>
  <c r="CN7" i="5" s="1"/>
  <c r="CN8" i="5" s="1"/>
  <c r="CN9" i="5" s="1"/>
  <c r="CN10" i="5" s="1"/>
  <c r="CN11" i="5" s="1"/>
  <c r="CN12" i="5" s="1"/>
  <c r="CN13" i="5" s="1"/>
  <c r="CN14" i="5" s="1"/>
  <c r="CN15" i="5" s="1"/>
  <c r="CN16" i="5" s="1"/>
  <c r="CN17" i="5" s="1"/>
  <c r="CN18" i="5" s="1"/>
  <c r="CN19" i="5" s="1"/>
  <c r="CN20" i="5" s="1"/>
  <c r="CN21" i="5" s="1"/>
  <c r="CN22" i="5" s="1"/>
  <c r="CN23" i="5" s="1"/>
  <c r="CN24" i="5" s="1"/>
  <c r="CN25" i="5" s="1"/>
  <c r="CN26" i="5" s="1"/>
  <c r="CN27" i="5" s="1"/>
  <c r="CN28" i="5" s="1"/>
  <c r="CN29" i="5" s="1"/>
  <c r="CN30" i="5" s="1"/>
  <c r="CN31" i="5" s="1"/>
  <c r="CN32" i="5" s="1"/>
  <c r="CN33" i="5" s="1"/>
  <c r="CN34" i="5" s="1"/>
  <c r="CN35" i="5" s="1"/>
  <c r="CN36" i="5" s="1"/>
  <c r="CN37" i="5" s="1"/>
  <c r="CN38" i="5" s="1"/>
  <c r="CN39" i="5" s="1"/>
  <c r="CN40" i="5" s="1"/>
  <c r="CN41" i="5" s="1"/>
  <c r="CN42" i="5" s="1"/>
  <c r="CN43" i="5" s="1"/>
  <c r="CN44" i="5" s="1"/>
  <c r="CN45" i="5" s="1"/>
  <c r="CN46" i="5" s="1"/>
  <c r="CN47" i="5" s="1"/>
  <c r="CN48" i="5" s="1"/>
  <c r="CN49" i="5" s="1"/>
  <c r="CN50" i="5" s="1"/>
  <c r="CN51" i="5" s="1"/>
  <c r="CN52" i="5" s="1"/>
  <c r="CN53" i="5" s="1"/>
  <c r="CN54" i="5" s="1"/>
  <c r="CN55" i="5" s="1"/>
  <c r="CN56" i="5" s="1"/>
  <c r="CN57" i="5" s="1"/>
  <c r="CN58" i="5" s="1"/>
  <c r="CN59" i="5" s="1"/>
  <c r="CN60" i="5" s="1"/>
  <c r="CN61" i="5" s="1"/>
  <c r="CN62" i="5" s="1"/>
  <c r="CN63" i="5" s="1"/>
  <c r="CN64" i="5" s="1"/>
  <c r="CN65" i="5" s="1"/>
  <c r="CN66" i="5" s="1"/>
  <c r="CN67" i="5" s="1"/>
  <c r="CN68" i="5" s="1"/>
  <c r="CN69" i="5" s="1"/>
  <c r="CN70" i="5" s="1"/>
  <c r="CN71" i="5" s="1"/>
  <c r="CN72" i="5" s="1"/>
  <c r="CN73" i="5" s="1"/>
  <c r="CN74" i="5" s="1"/>
  <c r="CN75" i="5" s="1"/>
  <c r="CN76" i="5" s="1"/>
  <c r="CN77" i="5" s="1"/>
  <c r="CN78" i="5" s="1"/>
  <c r="CN79" i="5" s="1"/>
  <c r="CN80" i="5" s="1"/>
  <c r="CN81" i="5" s="1"/>
  <c r="CN82" i="5" s="1"/>
  <c r="CN83" i="5" s="1"/>
  <c r="CN84" i="5" s="1"/>
  <c r="CN85" i="5" s="1"/>
  <c r="CN86" i="5" s="1"/>
  <c r="CN87" i="5" s="1"/>
  <c r="CN88" i="5" s="1"/>
  <c r="CN89" i="5" s="1"/>
  <c r="CN90" i="5" s="1"/>
  <c r="CN91" i="5" s="1"/>
  <c r="CN92" i="5" s="1"/>
  <c r="CN93" i="5" s="1"/>
  <c r="CN94" i="5" s="1"/>
  <c r="CN95" i="5" s="1"/>
  <c r="CN96" i="5" s="1"/>
  <c r="CN97" i="5" s="1"/>
  <c r="CN98" i="5" s="1"/>
  <c r="CN99" i="5" s="1"/>
  <c r="CN100" i="5" s="1"/>
  <c r="CN101" i="5" s="1"/>
  <c r="CN102" i="5" s="1"/>
  <c r="CN103" i="5" s="1"/>
  <c r="CN104" i="5" s="1"/>
  <c r="CN105" i="5" s="1"/>
  <c r="CN106" i="5" s="1"/>
  <c r="CN107" i="5" s="1"/>
  <c r="CN108" i="5" s="1"/>
  <c r="CN109" i="5" s="1"/>
  <c r="CN110" i="5" s="1"/>
  <c r="CN111" i="5" s="1"/>
  <c r="CN112" i="5" s="1"/>
  <c r="CN113" i="5" s="1"/>
  <c r="CN114" i="5" s="1"/>
  <c r="CN115" i="5" s="1"/>
  <c r="CN116" i="5" s="1"/>
  <c r="CN117" i="5" s="1"/>
  <c r="CN118" i="5" s="1"/>
  <c r="CN119" i="5" s="1"/>
  <c r="CN120" i="5" s="1"/>
  <c r="CN121" i="5" s="1"/>
  <c r="CN122" i="5" s="1"/>
  <c r="CN123" i="5" s="1"/>
  <c r="CN124" i="5" s="1"/>
  <c r="CN125" i="5" s="1"/>
  <c r="CN126" i="5" s="1"/>
  <c r="CN127" i="5" s="1"/>
  <c r="CN128" i="5" s="1"/>
  <c r="CN129" i="5" s="1"/>
  <c r="CN130" i="5" s="1"/>
  <c r="CN131" i="5" s="1"/>
  <c r="CN132" i="5" s="1"/>
  <c r="CN133" i="5" s="1"/>
  <c r="CN134" i="5" s="1"/>
  <c r="CN135" i="5" s="1"/>
  <c r="CN136" i="5" s="1"/>
  <c r="CN137" i="5" s="1"/>
  <c r="CN138" i="5" s="1"/>
  <c r="CN139" i="5" s="1"/>
  <c r="CN140" i="5" s="1"/>
  <c r="CN141" i="5" s="1"/>
  <c r="CN142" i="5" s="1"/>
  <c r="CN143" i="5" s="1"/>
  <c r="CN144" i="5" s="1"/>
  <c r="CN145" i="5" s="1"/>
  <c r="CN146" i="5" s="1"/>
  <c r="CN147" i="5" s="1"/>
  <c r="CN148" i="5" s="1"/>
  <c r="CN149" i="5" s="1"/>
  <c r="CN150" i="5" s="1"/>
  <c r="CN151" i="5" s="1"/>
  <c r="CN152" i="5" s="1"/>
  <c r="CN153" i="5" s="1"/>
  <c r="CN154" i="5" s="1"/>
  <c r="CN155" i="5" s="1"/>
  <c r="CN156" i="5" s="1"/>
  <c r="CN157" i="5" s="1"/>
  <c r="CN158" i="5" s="1"/>
  <c r="CN159" i="5" s="1"/>
  <c r="CN160" i="5" s="1"/>
  <c r="CN161" i="5" s="1"/>
  <c r="CN162" i="5" s="1"/>
  <c r="CN163" i="5" s="1"/>
  <c r="CN164" i="5" s="1"/>
  <c r="CN165" i="5" s="1"/>
  <c r="CN166" i="5" s="1"/>
  <c r="CN167" i="5" s="1"/>
  <c r="CN168" i="5" s="1"/>
  <c r="CN169" i="5" s="1"/>
  <c r="CN170" i="5" s="1"/>
  <c r="CN171" i="5" s="1"/>
  <c r="CN172" i="5" s="1"/>
  <c r="CN173" i="5" s="1"/>
  <c r="CN174" i="5" s="1"/>
  <c r="CN175" i="5" s="1"/>
  <c r="CN176" i="5" s="1"/>
  <c r="CN177" i="5" s="1"/>
  <c r="CN178" i="5" s="1"/>
  <c r="CN179" i="5" s="1"/>
  <c r="CN180" i="5" s="1"/>
  <c r="CN181" i="5" s="1"/>
  <c r="CN182" i="5" s="1"/>
  <c r="CN183" i="5" s="1"/>
  <c r="CN184" i="5" s="1"/>
  <c r="CN185" i="5" s="1"/>
  <c r="CN186" i="5" s="1"/>
  <c r="CN187" i="5" s="1"/>
  <c r="CN188" i="5" s="1"/>
  <c r="CN189" i="5" s="1"/>
  <c r="CN190" i="5" s="1"/>
  <c r="CN191" i="5" s="1"/>
  <c r="CN192" i="5" s="1"/>
  <c r="CN193" i="5" s="1"/>
  <c r="CN194" i="5" s="1"/>
  <c r="CN195" i="5" s="1"/>
  <c r="CN196" i="5" s="1"/>
  <c r="CN197" i="5" s="1"/>
  <c r="CN198" i="5" s="1"/>
  <c r="CN199" i="5" s="1"/>
  <c r="CN200" i="5" s="1"/>
  <c r="CN201" i="5" s="1"/>
  <c r="CN202" i="5" s="1"/>
  <c r="CN203" i="5" s="1"/>
  <c r="CN204" i="5" s="1"/>
  <c r="CN205" i="5" s="1"/>
  <c r="CN206" i="5" s="1"/>
  <c r="CN207" i="5" s="1"/>
  <c r="CN208" i="5" s="1"/>
  <c r="CN209" i="5" s="1"/>
  <c r="CN210" i="5" s="1"/>
  <c r="CN211" i="5" s="1"/>
  <c r="CN212" i="5" s="1"/>
  <c r="CN213" i="5" s="1"/>
  <c r="CN214" i="5" s="1"/>
  <c r="CN215" i="5" s="1"/>
  <c r="CN216" i="5" s="1"/>
  <c r="CN217" i="5" s="1"/>
  <c r="CN218" i="5" s="1"/>
  <c r="CN219" i="5" s="1"/>
  <c r="CN220" i="5" s="1"/>
  <c r="CN221" i="5" s="1"/>
  <c r="CN222" i="5" s="1"/>
  <c r="CN223" i="5" s="1"/>
  <c r="CN224" i="5" s="1"/>
  <c r="CN225" i="5" s="1"/>
  <c r="CN226" i="5" s="1"/>
  <c r="CN227" i="5" s="1"/>
  <c r="CN228" i="5" s="1"/>
  <c r="CN229" i="5" s="1"/>
  <c r="CN230" i="5" s="1"/>
  <c r="CN231" i="5" s="1"/>
  <c r="CN232" i="5" s="1"/>
  <c r="CN233" i="5" s="1"/>
  <c r="CN234" i="5" s="1"/>
  <c r="CN235" i="5" s="1"/>
  <c r="CN236" i="5" s="1"/>
  <c r="CN237" i="5" s="1"/>
  <c r="CD82" i="5"/>
  <c r="AX117" i="5"/>
  <c r="AX118" i="5"/>
  <c r="AX119" i="5"/>
  <c r="AX120" i="5"/>
  <c r="AX121" i="5"/>
  <c r="AX122" i="5"/>
  <c r="AX123" i="5"/>
  <c r="AX124" i="5"/>
  <c r="AX125" i="5"/>
  <c r="AX126" i="5"/>
  <c r="AX127" i="5"/>
  <c r="AX128" i="5"/>
  <c r="AX129" i="5"/>
  <c r="AX130" i="5"/>
  <c r="AX131" i="5"/>
  <c r="AX132" i="5"/>
  <c r="AX133" i="5"/>
  <c r="AX134" i="5"/>
  <c r="AX135" i="5"/>
  <c r="AX136" i="5"/>
  <c r="AX137" i="5"/>
  <c r="AX138" i="5"/>
  <c r="AX139" i="5"/>
  <c r="AX140" i="5"/>
  <c r="AX141" i="5"/>
  <c r="AX142" i="5"/>
  <c r="AX143" i="5"/>
  <c r="AX144" i="5"/>
  <c r="AX145" i="5"/>
  <c r="AX146" i="5"/>
  <c r="AX147" i="5"/>
  <c r="AX148" i="5"/>
  <c r="AX149" i="5"/>
  <c r="AX150" i="5"/>
  <c r="AX151" i="5"/>
  <c r="AX152" i="5"/>
  <c r="AX153" i="5"/>
  <c r="AX154" i="5"/>
  <c r="AX155" i="5"/>
  <c r="AX156" i="5"/>
  <c r="AX157" i="5"/>
  <c r="AX211" i="5"/>
  <c r="AX212" i="5"/>
  <c r="AX213" i="5"/>
  <c r="AX214" i="5"/>
  <c r="AX215" i="5"/>
  <c r="AX216" i="5"/>
  <c r="AX217" i="5"/>
  <c r="AX218" i="5"/>
  <c r="AX219" i="5"/>
  <c r="AX220" i="5"/>
  <c r="AX221" i="5"/>
  <c r="AX84" i="5"/>
  <c r="AX85" i="5"/>
  <c r="AX86" i="5"/>
  <c r="AX87" i="5"/>
  <c r="AX88" i="5"/>
  <c r="AX89" i="5"/>
  <c r="AX90" i="5"/>
  <c r="AX91" i="5"/>
  <c r="AX92" i="5"/>
  <c r="AX93" i="5"/>
  <c r="AX94" i="5"/>
  <c r="AX95" i="5"/>
  <c r="AX96" i="5"/>
  <c r="AX97" i="5"/>
  <c r="AX98" i="5"/>
  <c r="AX99" i="5"/>
  <c r="AX100" i="5"/>
  <c r="AX101" i="5"/>
  <c r="AX102" i="5"/>
  <c r="AX103" i="5"/>
  <c r="AX104" i="5"/>
  <c r="AX105" i="5"/>
  <c r="AX106" i="5"/>
  <c r="AX107" i="5"/>
  <c r="AX108" i="5"/>
  <c r="AX109" i="5"/>
  <c r="AX110" i="5"/>
  <c r="AX111" i="5"/>
  <c r="AX112" i="5"/>
  <c r="AX113" i="5"/>
  <c r="AX114" i="5"/>
  <c r="AX115" i="5"/>
  <c r="AX116" i="5"/>
  <c r="AX83" i="5"/>
  <c r="AX82" i="5"/>
  <c r="BJ3" i="5"/>
  <c r="BJ4" i="5" s="1"/>
  <c r="BJ5" i="5" s="1"/>
  <c r="BJ6" i="5" s="1"/>
  <c r="BJ7" i="5" s="1"/>
  <c r="BJ8" i="5" s="1"/>
  <c r="BJ9" i="5" s="1"/>
  <c r="BJ10" i="5" s="1"/>
  <c r="BJ11" i="5" s="1"/>
  <c r="BJ12" i="5" s="1"/>
  <c r="BJ13" i="5" s="1"/>
  <c r="BJ14" i="5" s="1"/>
  <c r="BJ15" i="5" s="1"/>
  <c r="BJ16" i="5" s="1"/>
  <c r="BJ17" i="5" s="1"/>
  <c r="BJ18" i="5" s="1"/>
  <c r="BJ19" i="5" s="1"/>
  <c r="BJ20" i="5" s="1"/>
  <c r="BJ21" i="5" s="1"/>
  <c r="BJ22" i="5" s="1"/>
  <c r="BJ23" i="5" s="1"/>
  <c r="BJ24" i="5" s="1"/>
  <c r="BJ25" i="5" s="1"/>
  <c r="BJ26" i="5" s="1"/>
  <c r="BJ27" i="5" s="1"/>
  <c r="BJ28" i="5" s="1"/>
  <c r="BJ29" i="5" s="1"/>
  <c r="BJ30" i="5" s="1"/>
  <c r="BJ31" i="5" s="1"/>
  <c r="BJ32" i="5" s="1"/>
  <c r="BJ33" i="5" s="1"/>
  <c r="BJ34" i="5" s="1"/>
  <c r="BJ35" i="5" s="1"/>
  <c r="BJ36" i="5" s="1"/>
  <c r="BJ37" i="5" s="1"/>
  <c r="BJ38" i="5" s="1"/>
  <c r="BJ39" i="5" s="1"/>
  <c r="BJ40" i="5" s="1"/>
  <c r="BJ41" i="5" s="1"/>
  <c r="BJ42" i="5" s="1"/>
  <c r="BJ43" i="5" s="1"/>
  <c r="BJ44" i="5" s="1"/>
  <c r="BJ45" i="5" s="1"/>
  <c r="BJ46" i="5" s="1"/>
  <c r="BJ47" i="5" s="1"/>
  <c r="BJ48" i="5" s="1"/>
  <c r="BJ49" i="5" s="1"/>
  <c r="BJ50" i="5" s="1"/>
  <c r="BJ51" i="5" s="1"/>
  <c r="BJ52" i="5" s="1"/>
  <c r="BJ53" i="5" s="1"/>
  <c r="BJ54" i="5" s="1"/>
  <c r="BJ55" i="5" s="1"/>
  <c r="BJ56" i="5" s="1"/>
  <c r="BJ57" i="5" s="1"/>
  <c r="BJ58" i="5" s="1"/>
  <c r="BJ59" i="5" s="1"/>
  <c r="BJ60" i="5" s="1"/>
  <c r="BJ61" i="5" s="1"/>
  <c r="BJ62" i="5" s="1"/>
  <c r="BJ63" i="5" s="1"/>
  <c r="BJ64" i="5" s="1"/>
  <c r="BJ65" i="5" s="1"/>
  <c r="BJ66" i="5" s="1"/>
  <c r="BJ67" i="5" s="1"/>
  <c r="BJ68" i="5" s="1"/>
  <c r="BJ69" i="5" s="1"/>
  <c r="BJ70" i="5" s="1"/>
  <c r="BJ71" i="5" s="1"/>
  <c r="BJ72" i="5" s="1"/>
  <c r="BJ73" i="5" s="1"/>
  <c r="BJ74" i="5" s="1"/>
  <c r="BJ75" i="5" s="1"/>
  <c r="BJ76" i="5" s="1"/>
  <c r="BJ77" i="5" s="1"/>
  <c r="BJ78" i="5" s="1"/>
  <c r="BJ79" i="5" s="1"/>
  <c r="BJ80" i="5" s="1"/>
  <c r="BJ81" i="5" s="1"/>
  <c r="BJ82" i="5" s="1"/>
  <c r="BJ83" i="5" s="1"/>
  <c r="BJ84" i="5" s="1"/>
  <c r="BJ85" i="5" s="1"/>
  <c r="BJ86" i="5" s="1"/>
  <c r="BJ87" i="5" s="1"/>
  <c r="BJ88" i="5" s="1"/>
  <c r="BJ89" i="5" s="1"/>
  <c r="BJ90" i="5" s="1"/>
  <c r="BJ91" i="5" s="1"/>
  <c r="BJ92" i="5" s="1"/>
  <c r="BJ93" i="5" s="1"/>
  <c r="BJ94" i="5" s="1"/>
  <c r="BJ95" i="5" s="1"/>
  <c r="BJ96" i="5" s="1"/>
  <c r="BJ97" i="5" s="1"/>
  <c r="BJ98" i="5" s="1"/>
  <c r="BJ99" i="5" s="1"/>
  <c r="BJ100" i="5" s="1"/>
  <c r="BJ101" i="5" s="1"/>
  <c r="BJ102" i="5" s="1"/>
  <c r="BJ103" i="5" s="1"/>
  <c r="BJ104" i="5" s="1"/>
  <c r="BJ105" i="5" s="1"/>
  <c r="BJ106" i="5" s="1"/>
  <c r="BJ107" i="5" s="1"/>
  <c r="BJ108" i="5" s="1"/>
  <c r="BJ109" i="5" s="1"/>
  <c r="BJ110" i="5" s="1"/>
  <c r="BJ111" i="5" s="1"/>
  <c r="BJ112" i="5" s="1"/>
  <c r="BJ113" i="5" s="1"/>
  <c r="BJ114" i="5" s="1"/>
  <c r="BJ115" i="5" s="1"/>
  <c r="BJ116" i="5" s="1"/>
  <c r="BJ117" i="5" s="1"/>
  <c r="BJ118" i="5" s="1"/>
  <c r="BJ119" i="5" s="1"/>
  <c r="BJ120" i="5" s="1"/>
  <c r="BJ121" i="5" s="1"/>
  <c r="BJ122" i="5" s="1"/>
  <c r="BJ123" i="5" s="1"/>
  <c r="BJ124" i="5" s="1"/>
  <c r="BJ125" i="5" s="1"/>
  <c r="BJ126" i="5" s="1"/>
  <c r="BJ127" i="5" s="1"/>
  <c r="BJ128" i="5" s="1"/>
  <c r="BJ129" i="5" s="1"/>
  <c r="BJ130" i="5" s="1"/>
  <c r="BJ131" i="5" s="1"/>
  <c r="BJ132" i="5" s="1"/>
  <c r="BJ133" i="5" s="1"/>
  <c r="BJ134" i="5" s="1"/>
  <c r="BJ135" i="5" s="1"/>
  <c r="BJ136" i="5" s="1"/>
  <c r="BJ137" i="5" s="1"/>
  <c r="BJ138" i="5" s="1"/>
  <c r="BJ139" i="5" s="1"/>
  <c r="BJ140" i="5" s="1"/>
  <c r="BJ141" i="5" s="1"/>
  <c r="BJ142" i="5" s="1"/>
  <c r="BJ143" i="5" s="1"/>
  <c r="BJ144" i="5" s="1"/>
  <c r="BJ145" i="5" s="1"/>
  <c r="BJ146" i="5" s="1"/>
  <c r="BJ147" i="5" s="1"/>
  <c r="BJ148" i="5" s="1"/>
  <c r="BJ149" i="5" s="1"/>
  <c r="BJ150" i="5" s="1"/>
  <c r="BJ151" i="5" s="1"/>
  <c r="BJ152" i="5" s="1"/>
  <c r="BJ153" i="5" s="1"/>
  <c r="BJ154" i="5" s="1"/>
  <c r="BJ155" i="5" s="1"/>
  <c r="BJ156" i="5" s="1"/>
  <c r="BJ157" i="5" s="1"/>
  <c r="BJ158" i="5" s="1"/>
  <c r="BJ159" i="5" s="1"/>
  <c r="BJ160" i="5" s="1"/>
  <c r="BJ161" i="5" s="1"/>
  <c r="BJ162" i="5" s="1"/>
  <c r="BJ163" i="5" s="1"/>
  <c r="BJ164" i="5" s="1"/>
  <c r="BJ165" i="5" s="1"/>
  <c r="BJ166" i="5" s="1"/>
  <c r="BJ167" i="5" s="1"/>
  <c r="BJ168" i="5" s="1"/>
  <c r="BJ169" i="5" s="1"/>
  <c r="BJ170" i="5" s="1"/>
  <c r="BJ171" i="5" s="1"/>
  <c r="BJ172" i="5" s="1"/>
  <c r="BJ173" i="5" s="1"/>
  <c r="BJ174" i="5" s="1"/>
  <c r="BJ175" i="5" s="1"/>
  <c r="BJ176" i="5" s="1"/>
  <c r="BJ177" i="5" s="1"/>
  <c r="BJ178" i="5" s="1"/>
  <c r="BJ179" i="5" s="1"/>
  <c r="BJ180" i="5" s="1"/>
  <c r="BJ181" i="5" s="1"/>
  <c r="BJ182" i="5" s="1"/>
  <c r="BJ183" i="5" s="1"/>
  <c r="BJ184" i="5" s="1"/>
  <c r="BJ185" i="5" s="1"/>
  <c r="BJ186" i="5" s="1"/>
  <c r="BJ187" i="5" s="1"/>
  <c r="BJ188" i="5" s="1"/>
  <c r="BJ189" i="5" s="1"/>
  <c r="BJ190" i="5" s="1"/>
  <c r="BJ191" i="5" s="1"/>
  <c r="BJ192" i="5" s="1"/>
  <c r="BJ193" i="5" s="1"/>
  <c r="BJ194" i="5" s="1"/>
  <c r="BJ195" i="5" s="1"/>
  <c r="BJ196" i="5" s="1"/>
  <c r="BJ197" i="5" s="1"/>
  <c r="BJ198" i="5" s="1"/>
  <c r="BJ199" i="5" s="1"/>
  <c r="BJ200" i="5" s="1"/>
  <c r="BJ201" i="5" s="1"/>
  <c r="BJ202" i="5" s="1"/>
  <c r="BJ203" i="5" s="1"/>
  <c r="BJ204" i="5" s="1"/>
  <c r="BJ205" i="5" s="1"/>
  <c r="BJ206" i="5" s="1"/>
  <c r="BJ207" i="5" s="1"/>
  <c r="BJ208" i="5" s="1"/>
  <c r="BJ209" i="5" s="1"/>
  <c r="BJ210" i="5" s="1"/>
  <c r="BJ211" i="5" s="1"/>
  <c r="BJ212" i="5" s="1"/>
  <c r="BJ213" i="5" s="1"/>
  <c r="BJ214" i="5" s="1"/>
  <c r="BJ215" i="5" s="1"/>
  <c r="BJ216" i="5" s="1"/>
  <c r="BJ217" i="5" s="1"/>
  <c r="BJ218" i="5" s="1"/>
  <c r="BJ219" i="5" s="1"/>
  <c r="BJ220" i="5" s="1"/>
  <c r="BJ221" i="5" s="1"/>
  <c r="BJ222" i="5" s="1"/>
  <c r="BJ223" i="5" s="1"/>
  <c r="BJ224" i="5" s="1"/>
  <c r="BJ225" i="5" s="1"/>
  <c r="BJ226" i="5" s="1"/>
  <c r="BJ227" i="5" s="1"/>
  <c r="BJ228" i="5" s="1"/>
  <c r="BI4" i="5"/>
  <c r="BI5" i="5" s="1"/>
  <c r="BI6" i="5" s="1"/>
  <c r="BI7" i="5" s="1"/>
  <c r="BI8" i="5" s="1"/>
  <c r="BI9" i="5" s="1"/>
  <c r="BI10" i="5" s="1"/>
  <c r="BI11" i="5" s="1"/>
  <c r="BI12" i="5" s="1"/>
  <c r="BI13" i="5" s="1"/>
  <c r="BI14" i="5" s="1"/>
  <c r="BI15" i="5" s="1"/>
  <c r="BI16" i="5" s="1"/>
  <c r="BI17" i="5" s="1"/>
  <c r="BI18" i="5" s="1"/>
  <c r="BI19" i="5" s="1"/>
  <c r="BI20" i="5" s="1"/>
  <c r="BI21" i="5" s="1"/>
  <c r="BI22" i="5" s="1"/>
  <c r="BI23" i="5" s="1"/>
  <c r="BI24" i="5" s="1"/>
  <c r="BI25" i="5" s="1"/>
  <c r="BI26" i="5" s="1"/>
  <c r="BI27" i="5" s="1"/>
  <c r="BI28" i="5" s="1"/>
  <c r="BI29" i="5" s="1"/>
  <c r="BI30" i="5" s="1"/>
  <c r="BI31" i="5" s="1"/>
  <c r="BI32" i="5" s="1"/>
  <c r="BI33" i="5" s="1"/>
  <c r="BI34" i="5" s="1"/>
  <c r="BI35" i="5" s="1"/>
  <c r="BI36" i="5" s="1"/>
  <c r="BI37" i="5" s="1"/>
  <c r="BI38" i="5" s="1"/>
  <c r="BI39" i="5" s="1"/>
  <c r="BI40" i="5" s="1"/>
  <c r="BI41" i="5" s="1"/>
  <c r="BI42" i="5" s="1"/>
  <c r="BI43" i="5" s="1"/>
  <c r="BI44" i="5" s="1"/>
  <c r="BI45" i="5" s="1"/>
  <c r="BI46" i="5" s="1"/>
  <c r="BI47" i="5" s="1"/>
  <c r="BI48" i="5" s="1"/>
  <c r="BI49" i="5" s="1"/>
  <c r="BI50" i="5" s="1"/>
  <c r="BI51" i="5" s="1"/>
  <c r="BI52" i="5" s="1"/>
  <c r="BI53" i="5" s="1"/>
  <c r="BI54" i="5" s="1"/>
  <c r="BI55" i="5" s="1"/>
  <c r="BI56" i="5" s="1"/>
  <c r="BI57" i="5" s="1"/>
  <c r="BI58" i="5" s="1"/>
  <c r="BI59" i="5" s="1"/>
  <c r="BI60" i="5" s="1"/>
  <c r="BI61" i="5" s="1"/>
  <c r="BI62" i="5" s="1"/>
  <c r="BI63" i="5" s="1"/>
  <c r="BI64" i="5" s="1"/>
  <c r="BI65" i="5" s="1"/>
  <c r="BI66" i="5" s="1"/>
  <c r="BI67" i="5" s="1"/>
  <c r="BI68" i="5" s="1"/>
  <c r="BI69" i="5" s="1"/>
  <c r="BI70" i="5" s="1"/>
  <c r="BI71" i="5" s="1"/>
  <c r="BI72" i="5" s="1"/>
  <c r="BI73" i="5" s="1"/>
  <c r="BI74" i="5" s="1"/>
  <c r="BI75" i="5" s="1"/>
  <c r="BI76" i="5" s="1"/>
  <c r="BI77" i="5" s="1"/>
  <c r="BI78" i="5" s="1"/>
  <c r="BI79" i="5" s="1"/>
  <c r="Z307" i="13"/>
  <c r="BE214" i="11" s="1"/>
  <c r="AX210" i="5" s="1"/>
  <c r="AA307" i="13"/>
  <c r="BX214" i="11" s="1"/>
  <c r="Z308" i="13"/>
  <c r="Z309" i="13"/>
  <c r="Z310" i="13"/>
  <c r="T248" i="13"/>
  <c r="U248" i="13"/>
  <c r="V248" i="13"/>
  <c r="T249" i="13"/>
  <c r="U249" i="13"/>
  <c r="V249" i="13"/>
  <c r="T250" i="13"/>
  <c r="U250" i="13"/>
  <c r="V250" i="13"/>
  <c r="T251" i="13"/>
  <c r="U251" i="13"/>
  <c r="V251" i="13"/>
  <c r="T252" i="13"/>
  <c r="U252" i="13"/>
  <c r="V252" i="13"/>
  <c r="T253" i="13"/>
  <c r="U253" i="13"/>
  <c r="V253" i="13"/>
  <c r="T254" i="13"/>
  <c r="U254" i="13"/>
  <c r="V254" i="13"/>
  <c r="T255" i="13"/>
  <c r="U255" i="13"/>
  <c r="V255" i="13"/>
  <c r="T256" i="13"/>
  <c r="U256" i="13"/>
  <c r="V256" i="13"/>
  <c r="T257" i="13"/>
  <c r="U257" i="13"/>
  <c r="V257" i="13"/>
  <c r="T258" i="13"/>
  <c r="U258" i="13"/>
  <c r="V258" i="13"/>
  <c r="T259" i="13"/>
  <c r="U259" i="13"/>
  <c r="V259" i="13"/>
  <c r="T260" i="13"/>
  <c r="U260" i="13"/>
  <c r="V260" i="13"/>
  <c r="T261" i="13"/>
  <c r="U261" i="13"/>
  <c r="V261" i="13"/>
  <c r="T262" i="13"/>
  <c r="U262" i="13"/>
  <c r="V262" i="13"/>
  <c r="T263" i="13"/>
  <c r="U263" i="13"/>
  <c r="V263" i="13"/>
  <c r="T264" i="13"/>
  <c r="U264" i="13"/>
  <c r="V264" i="13"/>
  <c r="T265" i="13"/>
  <c r="U265" i="13"/>
  <c r="V265" i="13"/>
  <c r="T266" i="13"/>
  <c r="U266" i="13"/>
  <c r="V266" i="13"/>
  <c r="T267" i="13"/>
  <c r="U267" i="13"/>
  <c r="V267" i="13"/>
  <c r="T268" i="13"/>
  <c r="U268" i="13"/>
  <c r="V268" i="13"/>
  <c r="T269" i="13"/>
  <c r="U269" i="13"/>
  <c r="V269" i="13"/>
  <c r="T270" i="13"/>
  <c r="U270" i="13"/>
  <c r="V270" i="13"/>
  <c r="T271" i="13"/>
  <c r="U271" i="13"/>
  <c r="V271" i="13"/>
  <c r="T272" i="13"/>
  <c r="U272" i="13"/>
  <c r="V272" i="13"/>
  <c r="T273" i="13"/>
  <c r="U273" i="13"/>
  <c r="V273" i="13"/>
  <c r="T274" i="13"/>
  <c r="U274" i="13"/>
  <c r="V274" i="13"/>
  <c r="T275" i="13"/>
  <c r="U275" i="13"/>
  <c r="V275" i="13"/>
  <c r="T276" i="13"/>
  <c r="U276" i="13"/>
  <c r="V276" i="13"/>
  <c r="T277" i="13"/>
  <c r="U277" i="13"/>
  <c r="V277" i="13"/>
  <c r="T278" i="13"/>
  <c r="U278" i="13"/>
  <c r="V278" i="13"/>
  <c r="T279" i="13"/>
  <c r="U279" i="13"/>
  <c r="V279" i="13"/>
  <c r="T280" i="13"/>
  <c r="U280" i="13"/>
  <c r="V280" i="13"/>
  <c r="T281" i="13"/>
  <c r="U281" i="13"/>
  <c r="V281" i="13"/>
  <c r="T282" i="13"/>
  <c r="U282" i="13"/>
  <c r="V282" i="13"/>
  <c r="T283" i="13"/>
  <c r="U283" i="13"/>
  <c r="V283" i="13"/>
  <c r="T284" i="13"/>
  <c r="U284" i="13"/>
  <c r="V284" i="13"/>
  <c r="T285" i="13"/>
  <c r="U285" i="13"/>
  <c r="V285" i="13"/>
  <c r="T286" i="13"/>
  <c r="U286" i="13"/>
  <c r="V286" i="13"/>
  <c r="T287" i="13"/>
  <c r="U287" i="13"/>
  <c r="V287" i="13"/>
  <c r="T288" i="13"/>
  <c r="U288" i="13"/>
  <c r="V288" i="13"/>
  <c r="T289" i="13"/>
  <c r="U289" i="13"/>
  <c r="V289" i="13"/>
  <c r="T290" i="13"/>
  <c r="U290" i="13"/>
  <c r="V290" i="13"/>
  <c r="T291" i="13"/>
  <c r="U291" i="13"/>
  <c r="V291" i="13"/>
  <c r="T292" i="13"/>
  <c r="U292" i="13"/>
  <c r="V292" i="13"/>
  <c r="T293" i="13"/>
  <c r="U293" i="13"/>
  <c r="V293" i="13"/>
  <c r="T294" i="13"/>
  <c r="U294" i="13"/>
  <c r="V294" i="13"/>
  <c r="T295" i="13"/>
  <c r="U295" i="13"/>
  <c r="V295" i="13"/>
  <c r="T296" i="13"/>
  <c r="U296" i="13"/>
  <c r="V296" i="13"/>
  <c r="T297" i="13"/>
  <c r="U297" i="13"/>
  <c r="V297" i="13"/>
  <c r="T298" i="13"/>
  <c r="U298" i="13"/>
  <c r="V298" i="13"/>
  <c r="T299" i="13"/>
  <c r="U299" i="13"/>
  <c r="V299" i="13"/>
  <c r="T300" i="13"/>
  <c r="U300" i="13"/>
  <c r="V300" i="13"/>
  <c r="T301" i="13"/>
  <c r="Z306" i="13" s="1"/>
  <c r="BE213" i="11" s="1"/>
  <c r="AX209" i="5" s="1"/>
  <c r="U301" i="13"/>
  <c r="V301" i="13"/>
  <c r="V247" i="13"/>
  <c r="U247" i="13"/>
  <c r="T247" i="13"/>
  <c r="Z243" i="13" s="1"/>
  <c r="AU5" i="9"/>
  <c r="AV5" i="9"/>
  <c r="AU6" i="9"/>
  <c r="AV6" i="9"/>
  <c r="AU7" i="9"/>
  <c r="AV7" i="9"/>
  <c r="AU8" i="9"/>
  <c r="AV8" i="9"/>
  <c r="AU9" i="9"/>
  <c r="AV9" i="9"/>
  <c r="AU10" i="9"/>
  <c r="AV10" i="9"/>
  <c r="AU11" i="9"/>
  <c r="AV11" i="9"/>
  <c r="AU26" i="9"/>
  <c r="AV26" i="9"/>
  <c r="AU28" i="9"/>
  <c r="AV28" i="9"/>
  <c r="AU33" i="9"/>
  <c r="AV33" i="9"/>
  <c r="AU34" i="9"/>
  <c r="AV34" i="9"/>
  <c r="AV2" i="9"/>
  <c r="AU2" i="9"/>
  <c r="AU1" i="9"/>
  <c r="AU4" i="9"/>
  <c r="Z304" i="13" l="1"/>
  <c r="BE211" i="11" s="1"/>
  <c r="AX207" i="5" s="1"/>
  <c r="Z302" i="13"/>
  <c r="BE209" i="11" s="1"/>
  <c r="AX205" i="5" s="1"/>
  <c r="Z300" i="13"/>
  <c r="BE207" i="11" s="1"/>
  <c r="AX203" i="5" s="1"/>
  <c r="Z298" i="13"/>
  <c r="BE205" i="11" s="1"/>
  <c r="AX201" i="5" s="1"/>
  <c r="Z296" i="13"/>
  <c r="BE203" i="11" s="1"/>
  <c r="AX199" i="5" s="1"/>
  <c r="Z294" i="13"/>
  <c r="BE201" i="11" s="1"/>
  <c r="AX197" i="5" s="1"/>
  <c r="Z292" i="13"/>
  <c r="BE199" i="11" s="1"/>
  <c r="AX195" i="5" s="1"/>
  <c r="Z290" i="13"/>
  <c r="BE197" i="11" s="1"/>
  <c r="AX193" i="5" s="1"/>
  <c r="Z288" i="13"/>
  <c r="BE195" i="11" s="1"/>
  <c r="AX191" i="5" s="1"/>
  <c r="Z286" i="13"/>
  <c r="BE193" i="11" s="1"/>
  <c r="AX189" i="5" s="1"/>
  <c r="Z284" i="13"/>
  <c r="BE191" i="11" s="1"/>
  <c r="AX187" i="5" s="1"/>
  <c r="Z282" i="13"/>
  <c r="BE189" i="11" s="1"/>
  <c r="AX185" i="5" s="1"/>
  <c r="Z280" i="13"/>
  <c r="BE187" i="11" s="1"/>
  <c r="AX183" i="5" s="1"/>
  <c r="Z278" i="13"/>
  <c r="BE185" i="11" s="1"/>
  <c r="AX181" i="5" s="1"/>
  <c r="Z276" i="13"/>
  <c r="BE183" i="11" s="1"/>
  <c r="AX179" i="5" s="1"/>
  <c r="Z274" i="13"/>
  <c r="BE181" i="11" s="1"/>
  <c r="AX177" i="5" s="1"/>
  <c r="Z272" i="13"/>
  <c r="BE179" i="11" s="1"/>
  <c r="AX175" i="5" s="1"/>
  <c r="Z270" i="13"/>
  <c r="BE177" i="11" s="1"/>
  <c r="AX173" i="5" s="1"/>
  <c r="Z268" i="13"/>
  <c r="BE175" i="11" s="1"/>
  <c r="AX171" i="5" s="1"/>
  <c r="Z266" i="13"/>
  <c r="BE173" i="11" s="1"/>
  <c r="AX169" i="5" s="1"/>
  <c r="Z264" i="13"/>
  <c r="BE171" i="11" s="1"/>
  <c r="AX167" i="5" s="1"/>
  <c r="Z262" i="13"/>
  <c r="BE169" i="11" s="1"/>
  <c r="AX165" i="5" s="1"/>
  <c r="Z260" i="13"/>
  <c r="BE167" i="11" s="1"/>
  <c r="AX163" i="5" s="1"/>
  <c r="Z258" i="13"/>
  <c r="BE165" i="11" s="1"/>
  <c r="AX161" i="5" s="1"/>
  <c r="Z256" i="13"/>
  <c r="BE163" i="11" s="1"/>
  <c r="AX159" i="5" s="1"/>
  <c r="Z254" i="13"/>
  <c r="AA305" i="13"/>
  <c r="BX212" i="11" s="1"/>
  <c r="BC208" i="5" s="1"/>
  <c r="Z305" i="13"/>
  <c r="BE212" i="11" s="1"/>
  <c r="AX208" i="5" s="1"/>
  <c r="AA303" i="13"/>
  <c r="BX210" i="11" s="1"/>
  <c r="BC206" i="5" s="1"/>
  <c r="Z303" i="13"/>
  <c r="BE210" i="11" s="1"/>
  <c r="AX206" i="5" s="1"/>
  <c r="AA302" i="13"/>
  <c r="BX209" i="11" s="1"/>
  <c r="BC205" i="5" s="1"/>
  <c r="Z301" i="13"/>
  <c r="BE208" i="11" s="1"/>
  <c r="AX204" i="5" s="1"/>
  <c r="AA299" i="13"/>
  <c r="BX206" i="11" s="1"/>
  <c r="BC202" i="5" s="1"/>
  <c r="Z299" i="13"/>
  <c r="BE206" i="11" s="1"/>
  <c r="AX202" i="5" s="1"/>
  <c r="AA298" i="13"/>
  <c r="BX205" i="11" s="1"/>
  <c r="BC201" i="5" s="1"/>
  <c r="Z297" i="13"/>
  <c r="BE204" i="11" s="1"/>
  <c r="AX200" i="5" s="1"/>
  <c r="AA296" i="13"/>
  <c r="BX203" i="11" s="1"/>
  <c r="BC199" i="5" s="1"/>
  <c r="Z295" i="13"/>
  <c r="BE202" i="11" s="1"/>
  <c r="AX198" i="5" s="1"/>
  <c r="AA294" i="13"/>
  <c r="BX201" i="11" s="1"/>
  <c r="BC197" i="5" s="1"/>
  <c r="Z293" i="13"/>
  <c r="BE200" i="11" s="1"/>
  <c r="AX196" i="5" s="1"/>
  <c r="AA292" i="13"/>
  <c r="BX199" i="11" s="1"/>
  <c r="BC195" i="5" s="1"/>
  <c r="Z291" i="13"/>
  <c r="BE198" i="11" s="1"/>
  <c r="AX194" i="5" s="1"/>
  <c r="AA290" i="13"/>
  <c r="BX197" i="11" s="1"/>
  <c r="BC193" i="5" s="1"/>
  <c r="Z289" i="13"/>
  <c r="BE196" i="11" s="1"/>
  <c r="AX192" i="5" s="1"/>
  <c r="AA288" i="13"/>
  <c r="BX195" i="11" s="1"/>
  <c r="BC191" i="5" s="1"/>
  <c r="Z287" i="13"/>
  <c r="BE194" i="11" s="1"/>
  <c r="AX190" i="5" s="1"/>
  <c r="AA286" i="13"/>
  <c r="BX193" i="11" s="1"/>
  <c r="BC189" i="5" s="1"/>
  <c r="Z285" i="13"/>
  <c r="BE192" i="11" s="1"/>
  <c r="AX188" i="5" s="1"/>
  <c r="AA284" i="13"/>
  <c r="BX191" i="11" s="1"/>
  <c r="BC187" i="5" s="1"/>
  <c r="Z283" i="13"/>
  <c r="BE190" i="11" s="1"/>
  <c r="AX186" i="5" s="1"/>
  <c r="AA282" i="13"/>
  <c r="BX189" i="11" s="1"/>
  <c r="BC185" i="5" s="1"/>
  <c r="Z281" i="13"/>
  <c r="BE188" i="11" s="1"/>
  <c r="AX184" i="5" s="1"/>
  <c r="AA279" i="13"/>
  <c r="BX186" i="11" s="1"/>
  <c r="BC182" i="5" s="1"/>
  <c r="Z279" i="13"/>
  <c r="BE186" i="11" s="1"/>
  <c r="AX182" i="5" s="1"/>
  <c r="AA278" i="13"/>
  <c r="BX185" i="11" s="1"/>
  <c r="BC181" i="5" s="1"/>
  <c r="Z277" i="13"/>
  <c r="BE184" i="11" s="1"/>
  <c r="AX180" i="5" s="1"/>
  <c r="AA275" i="13"/>
  <c r="BX182" i="11" s="1"/>
  <c r="BC178" i="5" s="1"/>
  <c r="Z275" i="13"/>
  <c r="BE182" i="11" s="1"/>
  <c r="AX178" i="5" s="1"/>
  <c r="AA274" i="13"/>
  <c r="BX181" i="11" s="1"/>
  <c r="BC177" i="5" s="1"/>
  <c r="Z273" i="13"/>
  <c r="BE180" i="11" s="1"/>
  <c r="AX176" i="5" s="1"/>
  <c r="AA271" i="13"/>
  <c r="BX178" i="11" s="1"/>
  <c r="BC174" i="5" s="1"/>
  <c r="Z271" i="13"/>
  <c r="BE178" i="11" s="1"/>
  <c r="AX174" i="5" s="1"/>
  <c r="AA270" i="13"/>
  <c r="BX177" i="11" s="1"/>
  <c r="BC173" i="5" s="1"/>
  <c r="Z269" i="13"/>
  <c r="BE176" i="11" s="1"/>
  <c r="AX172" i="5" s="1"/>
  <c r="AA268" i="13"/>
  <c r="BX175" i="11" s="1"/>
  <c r="BC171" i="5" s="1"/>
  <c r="Z267" i="13"/>
  <c r="BE174" i="11" s="1"/>
  <c r="AX170" i="5" s="1"/>
  <c r="AA265" i="13"/>
  <c r="BX172" i="11" s="1"/>
  <c r="BC168" i="5" s="1"/>
  <c r="Z265" i="13"/>
  <c r="BE172" i="11" s="1"/>
  <c r="AX168" i="5" s="1"/>
  <c r="AA263" i="13"/>
  <c r="BX170" i="11" s="1"/>
  <c r="BC166" i="5" s="1"/>
  <c r="Z263" i="13"/>
  <c r="BE170" i="11" s="1"/>
  <c r="AX166" i="5" s="1"/>
  <c r="AA262" i="13"/>
  <c r="BX169" i="11" s="1"/>
  <c r="BC165" i="5" s="1"/>
  <c r="Z261" i="13"/>
  <c r="BE168" i="11" s="1"/>
  <c r="AX164" i="5" s="1"/>
  <c r="AA260" i="13"/>
  <c r="BX167" i="11" s="1"/>
  <c r="BC163" i="5" s="1"/>
  <c r="Z259" i="13"/>
  <c r="BE166" i="11" s="1"/>
  <c r="AX162" i="5" s="1"/>
  <c r="AA258" i="13"/>
  <c r="BX165" i="11" s="1"/>
  <c r="BC161" i="5" s="1"/>
  <c r="Z257" i="13"/>
  <c r="BE164" i="11" s="1"/>
  <c r="AX160" i="5" s="1"/>
  <c r="AA256" i="13"/>
  <c r="BX163" i="11" s="1"/>
  <c r="BC159" i="5" s="1"/>
  <c r="Z255" i="13"/>
  <c r="BE162" i="11" s="1"/>
  <c r="AX158" i="5" s="1"/>
  <c r="AA254" i="13"/>
  <c r="BX161" i="11" s="1"/>
  <c r="BC157" i="5" s="1"/>
  <c r="Z253" i="13"/>
  <c r="AA306" i="13"/>
  <c r="BX213" i="11" s="1"/>
  <c r="BC209" i="5" s="1"/>
  <c r="AA304" i="13"/>
  <c r="BX211" i="11" s="1"/>
  <c r="BC207" i="5" s="1"/>
  <c r="AA301" i="13"/>
  <c r="BX208" i="11" s="1"/>
  <c r="BC204" i="5" s="1"/>
  <c r="AA300" i="13"/>
  <c r="BX207" i="11" s="1"/>
  <c r="BC203" i="5" s="1"/>
  <c r="AA297" i="13"/>
  <c r="BX204" i="11" s="1"/>
  <c r="BC200" i="5" s="1"/>
  <c r="AA295" i="13"/>
  <c r="BX202" i="11" s="1"/>
  <c r="BC198" i="5" s="1"/>
  <c r="AA293" i="13"/>
  <c r="BX200" i="11" s="1"/>
  <c r="BC196" i="5" s="1"/>
  <c r="AA291" i="13"/>
  <c r="BX198" i="11" s="1"/>
  <c r="BC194" i="5" s="1"/>
  <c r="AA289" i="13"/>
  <c r="BX196" i="11" s="1"/>
  <c r="BC192" i="5" s="1"/>
  <c r="AA287" i="13"/>
  <c r="BX194" i="11" s="1"/>
  <c r="BC190" i="5" s="1"/>
  <c r="AA285" i="13"/>
  <c r="BX192" i="11" s="1"/>
  <c r="BC188" i="5" s="1"/>
  <c r="AA283" i="13"/>
  <c r="BX190" i="11" s="1"/>
  <c r="BC186" i="5" s="1"/>
  <c r="AA281" i="13"/>
  <c r="BX188" i="11" s="1"/>
  <c r="BC184" i="5" s="1"/>
  <c r="AA280" i="13"/>
  <c r="BX187" i="11" s="1"/>
  <c r="BC183" i="5" s="1"/>
  <c r="AA277" i="13"/>
  <c r="BX184" i="11" s="1"/>
  <c r="BC180" i="5" s="1"/>
  <c r="AA276" i="13"/>
  <c r="BX183" i="11" s="1"/>
  <c r="BC179" i="5" s="1"/>
  <c r="AA273" i="13"/>
  <c r="BX180" i="11" s="1"/>
  <c r="BC176" i="5" s="1"/>
  <c r="AA272" i="13"/>
  <c r="BX179" i="11" s="1"/>
  <c r="BC175" i="5" s="1"/>
  <c r="AA269" i="13"/>
  <c r="BX176" i="11" s="1"/>
  <c r="BC172" i="5" s="1"/>
  <c r="AA267" i="13"/>
  <c r="BX174" i="11" s="1"/>
  <c r="BC170" i="5" s="1"/>
  <c r="AA266" i="13"/>
  <c r="BX173" i="11" s="1"/>
  <c r="BC169" i="5" s="1"/>
  <c r="AA264" i="13"/>
  <c r="BX171" i="11" s="1"/>
  <c r="BC167" i="5" s="1"/>
  <c r="AA261" i="13"/>
  <c r="BX168" i="11" s="1"/>
  <c r="BC164" i="5" s="1"/>
  <c r="AA259" i="13"/>
  <c r="BX166" i="11" s="1"/>
  <c r="BC162" i="5" s="1"/>
  <c r="AA257" i="13"/>
  <c r="BX164" i="11" s="1"/>
  <c r="BC160" i="5" s="1"/>
  <c r="AA255" i="13"/>
  <c r="BX162" i="11" s="1"/>
  <c r="BC158" i="5" s="1"/>
  <c r="AA253" i="13"/>
  <c r="BX160" i="11" s="1"/>
  <c r="BC156" i="5" s="1"/>
  <c r="Z248" i="13"/>
  <c r="Z244" i="13"/>
  <c r="Z242" i="13"/>
  <c r="Z252" i="13"/>
  <c r="Z250" i="13"/>
  <c r="Z246" i="13"/>
  <c r="AA243" i="13"/>
  <c r="BX150" i="11" s="1"/>
  <c r="BC146" i="5" s="1"/>
  <c r="AA244" i="13"/>
  <c r="BX151" i="11" s="1"/>
  <c r="BC147" i="5" s="1"/>
  <c r="AA245" i="13"/>
  <c r="BX152" i="11" s="1"/>
  <c r="BC148" i="5" s="1"/>
  <c r="AA246" i="13"/>
  <c r="BX153" i="11" s="1"/>
  <c r="BC149" i="5" s="1"/>
  <c r="AA247" i="13"/>
  <c r="BX154" i="11" s="1"/>
  <c r="BC150" i="5" s="1"/>
  <c r="AA248" i="13"/>
  <c r="BX155" i="11" s="1"/>
  <c r="BC151" i="5" s="1"/>
  <c r="AA249" i="13"/>
  <c r="BX156" i="11" s="1"/>
  <c r="BC152" i="5" s="1"/>
  <c r="AA250" i="13"/>
  <c r="BX157" i="11" s="1"/>
  <c r="BC153" i="5" s="1"/>
  <c r="AA251" i="13"/>
  <c r="BX158" i="11" s="1"/>
  <c r="BC154" i="5" s="1"/>
  <c r="AA252" i="13"/>
  <c r="BX159" i="11" s="1"/>
  <c r="BC155" i="5" s="1"/>
  <c r="AA242" i="13"/>
  <c r="BX149" i="11" s="1"/>
  <c r="BC145" i="5" s="1"/>
  <c r="Z251" i="13"/>
  <c r="Z249" i="13"/>
  <c r="Z247" i="13"/>
  <c r="Z245" i="13"/>
  <c r="CO5" i="5"/>
  <c r="CO6" i="5" s="1"/>
  <c r="CO7" i="5" s="1"/>
  <c r="BK79" i="5"/>
  <c r="BK74" i="5"/>
  <c r="BK70" i="5"/>
  <c r="BK62" i="5"/>
  <c r="BK54" i="5"/>
  <c r="BK46" i="5"/>
  <c r="BK10" i="5"/>
  <c r="BK75" i="5"/>
  <c r="BK71" i="5"/>
  <c r="BK67" i="5"/>
  <c r="BK63" i="5"/>
  <c r="BK59" i="5"/>
  <c r="BK55" i="5"/>
  <c r="BK51" i="5"/>
  <c r="BK47" i="5"/>
  <c r="BK43" i="5"/>
  <c r="BK39" i="5"/>
  <c r="BK35" i="5"/>
  <c r="BK31" i="5"/>
  <c r="BK27" i="5"/>
  <c r="BK23" i="5"/>
  <c r="BK19" i="5"/>
  <c r="BK15" i="5"/>
  <c r="BK11" i="5"/>
  <c r="BK7" i="5"/>
  <c r="BK77" i="5"/>
  <c r="BK73" i="5"/>
  <c r="BK69" i="5"/>
  <c r="BK65" i="5"/>
  <c r="BK61" i="5"/>
  <c r="BK57" i="5"/>
  <c r="BK53" i="5"/>
  <c r="BK49" i="5"/>
  <c r="BK45" i="5"/>
  <c r="BK41" i="5"/>
  <c r="BK37" i="5"/>
  <c r="BK33" i="5"/>
  <c r="BK29" i="5"/>
  <c r="BK25" i="5"/>
  <c r="BK21" i="5"/>
  <c r="BK17" i="5"/>
  <c r="BK13" i="5"/>
  <c r="BK9" i="5"/>
  <c r="BK5" i="5"/>
  <c r="BK78" i="5"/>
  <c r="BK66" i="5"/>
  <c r="BK58" i="5"/>
  <c r="BK50" i="5"/>
  <c r="BK42" i="5"/>
  <c r="BK38" i="5"/>
  <c r="BK34" i="5"/>
  <c r="BK30" i="5"/>
  <c r="BK26" i="5"/>
  <c r="BK22" i="5"/>
  <c r="BK18" i="5"/>
  <c r="BK14" i="5"/>
  <c r="BK6" i="5"/>
  <c r="BK76" i="5"/>
  <c r="BK72" i="5"/>
  <c r="BK68" i="5"/>
  <c r="BK64" i="5"/>
  <c r="BK60" i="5"/>
  <c r="BK56" i="5"/>
  <c r="BK52" i="5"/>
  <c r="BK48" i="5"/>
  <c r="BK44" i="5"/>
  <c r="BK40" i="5"/>
  <c r="BK36" i="5"/>
  <c r="BK32" i="5"/>
  <c r="BK28" i="5"/>
  <c r="BK24" i="5"/>
  <c r="BK20" i="5"/>
  <c r="BK16" i="5"/>
  <c r="BK12" i="5"/>
  <c r="BK8" i="5"/>
  <c r="BK4" i="5"/>
  <c r="BI80" i="5"/>
  <c r="BK80" i="5" s="1"/>
  <c r="AT5" i="5"/>
  <c r="AT6" i="5"/>
  <c r="AT7"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217" i="5"/>
  <c r="AT218" i="5"/>
  <c r="AT219" i="5"/>
  <c r="AT220" i="5"/>
  <c r="AT221" i="5"/>
  <c r="AT222" i="5"/>
  <c r="AT223" i="5"/>
  <c r="AT224" i="5"/>
  <c r="AT225" i="5"/>
  <c r="AT226" i="5"/>
  <c r="AT227" i="5"/>
  <c r="AT228" i="5"/>
  <c r="AT229" i="5"/>
  <c r="AT230" i="5"/>
  <c r="AT231" i="5"/>
  <c r="AT232" i="5"/>
  <c r="AT233" i="5"/>
  <c r="AT234" i="5"/>
  <c r="AT235" i="5"/>
  <c r="AT236" i="5"/>
  <c r="AT237" i="5"/>
  <c r="AT4" i="5"/>
  <c r="AZ74" i="5"/>
  <c r="AU5" i="5"/>
  <c r="AZ5" i="5"/>
  <c r="AU6" i="5"/>
  <c r="AZ6" i="5"/>
  <c r="AU7" i="5"/>
  <c r="AZ7" i="5"/>
  <c r="AU8" i="5"/>
  <c r="AZ8" i="5"/>
  <c r="AU9" i="5"/>
  <c r="AZ9" i="5"/>
  <c r="AU10" i="5"/>
  <c r="AZ10" i="5"/>
  <c r="AU11" i="5"/>
  <c r="AZ11" i="5"/>
  <c r="AU12" i="5"/>
  <c r="AZ12" i="5"/>
  <c r="AU13" i="5"/>
  <c r="AZ13" i="5"/>
  <c r="AU14" i="5"/>
  <c r="AZ14" i="5"/>
  <c r="AU15" i="5"/>
  <c r="AZ15" i="5"/>
  <c r="AU16" i="5"/>
  <c r="AZ16" i="5"/>
  <c r="AU17" i="5"/>
  <c r="AZ17" i="5"/>
  <c r="AU18" i="5"/>
  <c r="AZ18" i="5"/>
  <c r="AU19" i="5"/>
  <c r="AZ19" i="5"/>
  <c r="AU20" i="5"/>
  <c r="AZ20" i="5"/>
  <c r="AU21" i="5"/>
  <c r="AZ21" i="5"/>
  <c r="AU22" i="5"/>
  <c r="AZ22" i="5"/>
  <c r="AU23" i="5"/>
  <c r="AZ23" i="5"/>
  <c r="AU24" i="5"/>
  <c r="AZ24" i="5"/>
  <c r="AU25" i="5"/>
  <c r="AZ25" i="5"/>
  <c r="AU26" i="5"/>
  <c r="AZ26" i="5"/>
  <c r="AU27" i="5"/>
  <c r="AZ27" i="5"/>
  <c r="AU28" i="5"/>
  <c r="AZ28" i="5"/>
  <c r="AU29" i="5"/>
  <c r="AZ29" i="5"/>
  <c r="AU30" i="5"/>
  <c r="AZ30" i="5"/>
  <c r="AU31" i="5"/>
  <c r="AZ31" i="5"/>
  <c r="AU32" i="5"/>
  <c r="AZ32" i="5"/>
  <c r="AU33" i="5"/>
  <c r="AZ33" i="5"/>
  <c r="AU34" i="5"/>
  <c r="AZ34" i="5"/>
  <c r="AU35" i="5"/>
  <c r="AZ35" i="5"/>
  <c r="AU36" i="5"/>
  <c r="AZ36" i="5"/>
  <c r="AU37" i="5"/>
  <c r="AZ37" i="5"/>
  <c r="AU38" i="5"/>
  <c r="AZ38" i="5"/>
  <c r="AU39" i="5"/>
  <c r="AZ39" i="5"/>
  <c r="AU40" i="5"/>
  <c r="AZ40" i="5"/>
  <c r="AU41" i="5"/>
  <c r="AZ41" i="5"/>
  <c r="AU42" i="5"/>
  <c r="AZ42" i="5"/>
  <c r="AU43" i="5"/>
  <c r="AZ43" i="5"/>
  <c r="AU44" i="5"/>
  <c r="AZ44" i="5"/>
  <c r="AU45" i="5"/>
  <c r="AZ45" i="5"/>
  <c r="AU46" i="5"/>
  <c r="AZ46" i="5"/>
  <c r="AU47" i="5"/>
  <c r="AZ47" i="5"/>
  <c r="AU48" i="5"/>
  <c r="AZ48" i="5"/>
  <c r="AU49" i="5"/>
  <c r="AZ49" i="5"/>
  <c r="AU50" i="5"/>
  <c r="AZ50" i="5"/>
  <c r="AU51" i="5"/>
  <c r="AZ51" i="5"/>
  <c r="AU52" i="5"/>
  <c r="AZ52" i="5"/>
  <c r="AU53" i="5"/>
  <c r="AZ53" i="5"/>
  <c r="AU54" i="5"/>
  <c r="AZ54" i="5"/>
  <c r="AU55" i="5"/>
  <c r="AZ55" i="5"/>
  <c r="AU56" i="5"/>
  <c r="AZ56" i="5"/>
  <c r="AU57" i="5"/>
  <c r="AZ57" i="5"/>
  <c r="AU58" i="5"/>
  <c r="AZ58" i="5"/>
  <c r="AU59" i="5"/>
  <c r="AZ59" i="5"/>
  <c r="AU60" i="5"/>
  <c r="AZ60" i="5"/>
  <c r="AU61" i="5"/>
  <c r="AZ61" i="5"/>
  <c r="AU62" i="5"/>
  <c r="AZ62" i="5"/>
  <c r="AU63" i="5"/>
  <c r="AZ63" i="5"/>
  <c r="AU64" i="5"/>
  <c r="AZ64" i="5"/>
  <c r="AU65" i="5"/>
  <c r="AZ65" i="5"/>
  <c r="AU66" i="5"/>
  <c r="AZ66" i="5"/>
  <c r="AU67" i="5"/>
  <c r="AZ67" i="5"/>
  <c r="AU68" i="5"/>
  <c r="AZ68" i="5"/>
  <c r="AU69" i="5"/>
  <c r="AZ69" i="5"/>
  <c r="AU70" i="5"/>
  <c r="AZ70" i="5"/>
  <c r="AU71" i="5"/>
  <c r="AZ71" i="5"/>
  <c r="AU72" i="5"/>
  <c r="AZ72" i="5"/>
  <c r="AU73" i="5"/>
  <c r="AZ73" i="5"/>
  <c r="AU74" i="5"/>
  <c r="AU75" i="5"/>
  <c r="AZ75" i="5"/>
  <c r="AU76" i="5"/>
  <c r="AZ76" i="5"/>
  <c r="AU77" i="5"/>
  <c r="AZ77" i="5"/>
  <c r="AU78" i="5"/>
  <c r="AZ78" i="5"/>
  <c r="AU79" i="5"/>
  <c r="AZ79" i="5"/>
  <c r="AU80" i="5"/>
  <c r="AZ80" i="5"/>
  <c r="AU81" i="5"/>
  <c r="AZ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W184" i="5"/>
  <c r="AU185" i="5"/>
  <c r="AW185" i="5"/>
  <c r="AU186" i="5"/>
  <c r="AW186" i="5"/>
  <c r="AU187" i="5"/>
  <c r="AW187" i="5"/>
  <c r="AU188" i="5"/>
  <c r="AW188" i="5"/>
  <c r="AU189" i="5"/>
  <c r="AW189" i="5"/>
  <c r="AU190" i="5"/>
  <c r="AW190" i="5"/>
  <c r="AU191" i="5"/>
  <c r="AW191" i="5"/>
  <c r="AZ191" i="5"/>
  <c r="AU192" i="5"/>
  <c r="AW192" i="5"/>
  <c r="AZ192" i="5"/>
  <c r="AU193" i="5"/>
  <c r="AW193" i="5"/>
  <c r="AZ193" i="5"/>
  <c r="AU194" i="5"/>
  <c r="AW194" i="5"/>
  <c r="AZ194" i="5"/>
  <c r="AU195" i="5"/>
  <c r="AW195" i="5"/>
  <c r="AZ195" i="5"/>
  <c r="AU196" i="5"/>
  <c r="AW196" i="5"/>
  <c r="AZ196" i="5"/>
  <c r="AU197" i="5"/>
  <c r="AW197" i="5"/>
  <c r="AZ197" i="5"/>
  <c r="AU198" i="5"/>
  <c r="AW198" i="5"/>
  <c r="AZ198" i="5"/>
  <c r="AU199" i="5"/>
  <c r="AW199" i="5"/>
  <c r="AZ199" i="5"/>
  <c r="AU200" i="5"/>
  <c r="AW200" i="5"/>
  <c r="AZ200" i="5"/>
  <c r="AU201" i="5"/>
  <c r="AW201" i="5"/>
  <c r="AZ201" i="5"/>
  <c r="AU202" i="5"/>
  <c r="AW202" i="5"/>
  <c r="AZ202" i="5"/>
  <c r="AU203" i="5"/>
  <c r="AW203" i="5"/>
  <c r="AZ203" i="5"/>
  <c r="AU204" i="5"/>
  <c r="AW204" i="5"/>
  <c r="AZ204" i="5"/>
  <c r="AU205" i="5"/>
  <c r="AW205" i="5"/>
  <c r="AZ205" i="5"/>
  <c r="AU206" i="5"/>
  <c r="AW206" i="5"/>
  <c r="AZ206" i="5"/>
  <c r="AU207" i="5"/>
  <c r="AW207" i="5"/>
  <c r="AZ207" i="5"/>
  <c r="AU208" i="5"/>
  <c r="AW208" i="5"/>
  <c r="AZ208" i="5"/>
  <c r="AU209" i="5"/>
  <c r="AW209" i="5"/>
  <c r="AZ209" i="5"/>
  <c r="AU210" i="5"/>
  <c r="AW210" i="5"/>
  <c r="AZ210" i="5"/>
  <c r="AU211" i="5"/>
  <c r="AW211" i="5"/>
  <c r="AZ211" i="5"/>
  <c r="AU212" i="5"/>
  <c r="AW212" i="5"/>
  <c r="AZ212" i="5"/>
  <c r="AU213" i="5"/>
  <c r="AW213" i="5"/>
  <c r="AZ213" i="5"/>
  <c r="AU214" i="5"/>
  <c r="AW214" i="5"/>
  <c r="AZ214" i="5"/>
  <c r="AU215" i="5"/>
  <c r="AW215" i="5"/>
  <c r="AZ215" i="5"/>
  <c r="AU216" i="5"/>
  <c r="AW216" i="5"/>
  <c r="AZ216" i="5"/>
  <c r="AU217" i="5"/>
  <c r="AW217" i="5"/>
  <c r="AZ217" i="5"/>
  <c r="AU218" i="5"/>
  <c r="AW218" i="5"/>
  <c r="AZ218" i="5"/>
  <c r="AU219" i="5"/>
  <c r="AW219" i="5"/>
  <c r="AZ219" i="5"/>
  <c r="AU220" i="5"/>
  <c r="AW220" i="5"/>
  <c r="AZ220" i="5"/>
  <c r="AU221" i="5"/>
  <c r="AW221" i="5"/>
  <c r="AZ221" i="5"/>
  <c r="AU222" i="5"/>
  <c r="AW222" i="5"/>
  <c r="AZ222" i="5"/>
  <c r="AU223" i="5"/>
  <c r="AW223" i="5"/>
  <c r="AZ223" i="5"/>
  <c r="AU224" i="5"/>
  <c r="AW224" i="5"/>
  <c r="AZ224" i="5"/>
  <c r="AU225" i="5"/>
  <c r="AW225" i="5"/>
  <c r="AZ225" i="5"/>
  <c r="AU226" i="5"/>
  <c r="AW226" i="5"/>
  <c r="AZ226" i="5"/>
  <c r="AU227" i="5"/>
  <c r="AW227" i="5"/>
  <c r="AZ227" i="5"/>
  <c r="AU228" i="5"/>
  <c r="AW228" i="5"/>
  <c r="AZ228" i="5"/>
  <c r="AU229" i="5"/>
  <c r="AW229" i="5"/>
  <c r="AZ229" i="5"/>
  <c r="AU230" i="5"/>
  <c r="AW230" i="5"/>
  <c r="AZ230" i="5"/>
  <c r="AU231" i="5"/>
  <c r="AW231" i="5"/>
  <c r="AY231" i="5"/>
  <c r="AZ231" i="5"/>
  <c r="AU232" i="5"/>
  <c r="AW232" i="5"/>
  <c r="AY232" i="5"/>
  <c r="AZ232" i="5"/>
  <c r="AU233" i="5"/>
  <c r="AW233" i="5"/>
  <c r="AY233" i="5"/>
  <c r="AZ233" i="5"/>
  <c r="AU234" i="5"/>
  <c r="AW234" i="5"/>
  <c r="AY234" i="5"/>
  <c r="AZ234" i="5"/>
  <c r="AU235" i="5"/>
  <c r="AW235" i="5"/>
  <c r="AY235" i="5"/>
  <c r="AZ235" i="5"/>
  <c r="AU236" i="5"/>
  <c r="AW236" i="5"/>
  <c r="AY236" i="5"/>
  <c r="AZ236" i="5"/>
  <c r="AU237" i="5"/>
  <c r="AW237" i="5"/>
  <c r="AY237" i="5"/>
  <c r="AZ237" i="5"/>
  <c r="AZ4" i="5"/>
  <c r="AU4" i="5"/>
  <c r="BF220" i="11"/>
  <c r="AY216" i="5" s="1"/>
  <c r="BF221" i="11"/>
  <c r="AY217" i="5" s="1"/>
  <c r="BF222" i="11"/>
  <c r="AY218" i="5" s="1"/>
  <c r="BF223" i="11"/>
  <c r="AY219" i="5" s="1"/>
  <c r="BF224" i="11"/>
  <c r="AY220" i="5" s="1"/>
  <c r="BF225" i="11"/>
  <c r="AY221" i="5" s="1"/>
  <c r="BF226" i="11"/>
  <c r="AY222" i="5" s="1"/>
  <c r="BF227" i="11"/>
  <c r="AY223" i="5" s="1"/>
  <c r="BF228" i="11"/>
  <c r="AY224" i="5" s="1"/>
  <c r="BF229" i="11"/>
  <c r="AY225" i="5" s="1"/>
  <c r="BF230" i="11"/>
  <c r="AY226" i="5" s="1"/>
  <c r="BF231" i="11"/>
  <c r="AY227" i="5" s="1"/>
  <c r="BF232" i="11"/>
  <c r="AY228" i="5" s="1"/>
  <c r="BF233" i="11"/>
  <c r="AY229" i="5" s="1"/>
  <c r="BF234" i="11"/>
  <c r="AY230" i="5" s="1"/>
  <c r="BF9" i="11"/>
  <c r="AY5" i="5" s="1"/>
  <c r="BF10" i="11"/>
  <c r="AY6" i="5" s="1"/>
  <c r="BF11" i="11"/>
  <c r="AY7" i="5" s="1"/>
  <c r="BF12" i="11"/>
  <c r="AY8" i="5" s="1"/>
  <c r="BF13" i="11"/>
  <c r="AY9" i="5" s="1"/>
  <c r="BF14" i="11"/>
  <c r="AY10" i="5" s="1"/>
  <c r="BF15" i="11"/>
  <c r="AY11" i="5" s="1"/>
  <c r="BF16" i="11"/>
  <c r="AY12" i="5" s="1"/>
  <c r="BF17" i="11"/>
  <c r="AY13" i="5" s="1"/>
  <c r="BF18" i="11"/>
  <c r="AY14" i="5" s="1"/>
  <c r="BF19" i="11"/>
  <c r="AY15" i="5" s="1"/>
  <c r="BF20" i="11"/>
  <c r="AY16" i="5" s="1"/>
  <c r="BF21" i="11"/>
  <c r="AY17" i="5" s="1"/>
  <c r="BF22" i="11"/>
  <c r="AY18" i="5" s="1"/>
  <c r="BF23" i="11"/>
  <c r="AY19" i="5" s="1"/>
  <c r="BF24" i="11"/>
  <c r="AY20" i="5" s="1"/>
  <c r="BF25" i="11"/>
  <c r="AY21" i="5" s="1"/>
  <c r="BF26" i="11"/>
  <c r="AY22" i="5" s="1"/>
  <c r="BF27" i="11"/>
  <c r="AY23" i="5" s="1"/>
  <c r="BF28" i="11"/>
  <c r="AY24" i="5" s="1"/>
  <c r="BF29" i="11"/>
  <c r="AY25" i="5" s="1"/>
  <c r="BF30" i="11"/>
  <c r="AY26" i="5" s="1"/>
  <c r="BF31" i="11"/>
  <c r="AY27" i="5" s="1"/>
  <c r="BF32" i="11"/>
  <c r="AY28" i="5" s="1"/>
  <c r="BF33" i="11"/>
  <c r="AY29" i="5" s="1"/>
  <c r="BF34" i="11"/>
  <c r="AY30" i="5" s="1"/>
  <c r="BF35" i="11"/>
  <c r="AY31" i="5" s="1"/>
  <c r="BF36" i="11"/>
  <c r="AY32" i="5" s="1"/>
  <c r="BF37" i="11"/>
  <c r="AY33" i="5" s="1"/>
  <c r="BF38" i="11"/>
  <c r="AY34" i="5" s="1"/>
  <c r="BF39" i="11"/>
  <c r="AY35" i="5" s="1"/>
  <c r="BF40" i="11"/>
  <c r="AY36" i="5" s="1"/>
  <c r="BF41" i="11"/>
  <c r="AY37" i="5" s="1"/>
  <c r="BF42" i="11"/>
  <c r="AY38" i="5" s="1"/>
  <c r="BF43" i="11"/>
  <c r="AY39" i="5" s="1"/>
  <c r="BF44" i="11"/>
  <c r="AY40" i="5" s="1"/>
  <c r="BF45" i="11"/>
  <c r="AY41" i="5" s="1"/>
  <c r="BF46" i="11"/>
  <c r="AY42" i="5" s="1"/>
  <c r="BF47" i="11"/>
  <c r="AY43" i="5" s="1"/>
  <c r="BF48" i="11"/>
  <c r="AY44" i="5" s="1"/>
  <c r="BF49" i="11"/>
  <c r="AY45" i="5" s="1"/>
  <c r="BF50" i="11"/>
  <c r="AY46" i="5" s="1"/>
  <c r="BF51" i="11"/>
  <c r="AY47" i="5" s="1"/>
  <c r="BF52" i="11"/>
  <c r="AY48" i="5" s="1"/>
  <c r="BF53" i="11"/>
  <c r="AY49" i="5" s="1"/>
  <c r="BF54" i="11"/>
  <c r="AY50" i="5" s="1"/>
  <c r="BF55" i="11"/>
  <c r="AY51" i="5" s="1"/>
  <c r="BF56" i="11"/>
  <c r="AY52" i="5" s="1"/>
  <c r="BF57" i="11"/>
  <c r="AY53" i="5" s="1"/>
  <c r="BF58" i="11"/>
  <c r="AY54" i="5" s="1"/>
  <c r="BF59" i="11"/>
  <c r="AY55" i="5" s="1"/>
  <c r="BF60" i="11"/>
  <c r="AY56" i="5" s="1"/>
  <c r="BF61" i="11"/>
  <c r="AY57" i="5" s="1"/>
  <c r="BF62" i="11"/>
  <c r="AY58" i="5" s="1"/>
  <c r="BF63" i="11"/>
  <c r="AY59" i="5" s="1"/>
  <c r="BF64" i="11"/>
  <c r="AY60" i="5" s="1"/>
  <c r="BF65" i="11"/>
  <c r="AY61" i="5" s="1"/>
  <c r="BF66" i="11"/>
  <c r="AY62" i="5" s="1"/>
  <c r="BF67" i="11"/>
  <c r="AY63" i="5" s="1"/>
  <c r="BF68" i="11"/>
  <c r="AY64" i="5" s="1"/>
  <c r="BF69" i="11"/>
  <c r="AY65" i="5" s="1"/>
  <c r="BF70" i="11"/>
  <c r="AY66" i="5" s="1"/>
  <c r="BF71" i="11"/>
  <c r="AY67" i="5" s="1"/>
  <c r="BF72" i="11"/>
  <c r="AY68" i="5" s="1"/>
  <c r="BF73" i="11"/>
  <c r="AY69" i="5" s="1"/>
  <c r="BF74" i="11"/>
  <c r="AY70" i="5" s="1"/>
  <c r="BF75" i="11"/>
  <c r="AY71" i="5" s="1"/>
  <c r="BF76" i="11"/>
  <c r="AY72" i="5" s="1"/>
  <c r="BF77" i="11"/>
  <c r="AY73" i="5" s="1"/>
  <c r="BF78" i="11"/>
  <c r="AY74" i="5" s="1"/>
  <c r="BF79" i="11"/>
  <c r="AY75" i="5" s="1"/>
  <c r="BF80" i="11"/>
  <c r="AY76" i="5" s="1"/>
  <c r="BF81" i="11"/>
  <c r="AY77" i="5" s="1"/>
  <c r="BF82" i="11"/>
  <c r="AY78" i="5" s="1"/>
  <c r="BF83" i="11"/>
  <c r="AY79" i="5" s="1"/>
  <c r="BF84" i="11"/>
  <c r="AY80" i="5" s="1"/>
  <c r="BF85" i="11"/>
  <c r="AY81" i="5" s="1"/>
  <c r="BF8" i="11"/>
  <c r="AY4" i="5" s="1"/>
  <c r="BW9" i="11"/>
  <c r="BB5" i="5" s="1"/>
  <c r="BW10" i="11"/>
  <c r="BB6" i="5" s="1"/>
  <c r="BW11" i="11"/>
  <c r="BB7" i="5" s="1"/>
  <c r="BW12" i="11"/>
  <c r="BB8" i="5" s="1"/>
  <c r="BW13" i="11"/>
  <c r="BB9" i="5" s="1"/>
  <c r="BW14" i="11"/>
  <c r="BB10" i="5" s="1"/>
  <c r="BW15" i="11"/>
  <c r="BB11" i="5" s="1"/>
  <c r="BW16" i="11"/>
  <c r="BB12" i="5" s="1"/>
  <c r="BW17" i="11"/>
  <c r="BB13" i="5" s="1"/>
  <c r="BW18" i="11"/>
  <c r="BB14" i="5" s="1"/>
  <c r="BW19" i="11"/>
  <c r="BB15" i="5" s="1"/>
  <c r="BW20" i="11"/>
  <c r="BB16" i="5" s="1"/>
  <c r="BW21" i="11"/>
  <c r="BB17" i="5" s="1"/>
  <c r="BW22" i="11"/>
  <c r="BB18" i="5" s="1"/>
  <c r="BW23" i="11"/>
  <c r="BB19" i="5" s="1"/>
  <c r="BW24" i="11"/>
  <c r="BB20" i="5" s="1"/>
  <c r="BW25" i="11"/>
  <c r="BB21" i="5" s="1"/>
  <c r="BW26" i="11"/>
  <c r="BB22" i="5" s="1"/>
  <c r="BW27" i="11"/>
  <c r="BB23" i="5" s="1"/>
  <c r="BW28" i="11"/>
  <c r="BB24" i="5" s="1"/>
  <c r="BW29" i="11"/>
  <c r="BB25" i="5" s="1"/>
  <c r="BW30" i="11"/>
  <c r="BB26" i="5" s="1"/>
  <c r="BW31" i="11"/>
  <c r="BB27" i="5" s="1"/>
  <c r="BW32" i="11"/>
  <c r="BB28" i="5" s="1"/>
  <c r="BW33" i="11"/>
  <c r="BB29" i="5" s="1"/>
  <c r="BW34" i="11"/>
  <c r="BB30" i="5" s="1"/>
  <c r="BW35" i="11"/>
  <c r="BB31" i="5" s="1"/>
  <c r="BW36" i="11"/>
  <c r="BB32" i="5" s="1"/>
  <c r="BW37" i="11"/>
  <c r="BB33" i="5" s="1"/>
  <c r="BW38" i="11"/>
  <c r="BB34" i="5" s="1"/>
  <c r="BW39" i="11"/>
  <c r="BB35" i="5" s="1"/>
  <c r="BW40" i="11"/>
  <c r="BB36" i="5" s="1"/>
  <c r="BW41" i="11"/>
  <c r="BB37" i="5" s="1"/>
  <c r="BW42" i="11"/>
  <c r="BB38" i="5" s="1"/>
  <c r="BW43" i="11"/>
  <c r="BB39" i="5" s="1"/>
  <c r="BW44" i="11"/>
  <c r="BB40" i="5" s="1"/>
  <c r="BW45" i="11"/>
  <c r="BB41" i="5" s="1"/>
  <c r="BW46" i="11"/>
  <c r="BB42" i="5" s="1"/>
  <c r="BW47" i="11"/>
  <c r="BB43" i="5" s="1"/>
  <c r="BW48" i="11"/>
  <c r="BB44" i="5" s="1"/>
  <c r="BW49" i="11"/>
  <c r="BB45" i="5" s="1"/>
  <c r="BW50" i="11"/>
  <c r="BB46" i="5" s="1"/>
  <c r="BW51" i="11"/>
  <c r="BB47" i="5" s="1"/>
  <c r="BW52" i="11"/>
  <c r="BB48" i="5" s="1"/>
  <c r="BW53" i="11"/>
  <c r="BB49" i="5" s="1"/>
  <c r="BW54" i="11"/>
  <c r="BB50" i="5" s="1"/>
  <c r="BW55" i="11"/>
  <c r="BB51" i="5" s="1"/>
  <c r="BW56" i="11"/>
  <c r="BB52" i="5" s="1"/>
  <c r="BW57" i="11"/>
  <c r="BB53" i="5" s="1"/>
  <c r="BW58" i="11"/>
  <c r="BB54" i="5" s="1"/>
  <c r="BW59" i="11"/>
  <c r="BB55" i="5" s="1"/>
  <c r="BW60" i="11"/>
  <c r="BB56" i="5" s="1"/>
  <c r="BW61" i="11"/>
  <c r="BB57" i="5" s="1"/>
  <c r="BW62" i="11"/>
  <c r="BB58" i="5" s="1"/>
  <c r="BW63" i="11"/>
  <c r="BB59" i="5" s="1"/>
  <c r="BW64" i="11"/>
  <c r="BB60" i="5" s="1"/>
  <c r="BW65" i="11"/>
  <c r="BB61" i="5" s="1"/>
  <c r="BW66" i="11"/>
  <c r="BB62" i="5" s="1"/>
  <c r="BW67" i="11"/>
  <c r="BB63" i="5" s="1"/>
  <c r="BW68" i="11"/>
  <c r="BB64" i="5" s="1"/>
  <c r="BW69" i="11"/>
  <c r="BB65" i="5" s="1"/>
  <c r="BW70" i="11"/>
  <c r="BB66" i="5" s="1"/>
  <c r="BW71" i="11"/>
  <c r="BB67" i="5" s="1"/>
  <c r="BW72" i="11"/>
  <c r="BB68" i="5" s="1"/>
  <c r="BW73" i="11"/>
  <c r="BB69" i="5" s="1"/>
  <c r="BW74" i="11"/>
  <c r="BB70" i="5" s="1"/>
  <c r="BW75" i="11"/>
  <c r="BB71" i="5" s="1"/>
  <c r="BW76" i="11"/>
  <c r="BB72" i="5" s="1"/>
  <c r="BW77" i="11"/>
  <c r="BB73" i="5" s="1"/>
  <c r="BW78" i="11"/>
  <c r="BB74" i="5" s="1"/>
  <c r="BW79" i="11"/>
  <c r="BB75" i="5" s="1"/>
  <c r="BW80" i="11"/>
  <c r="BB76" i="5" s="1"/>
  <c r="BW81" i="11"/>
  <c r="BB77" i="5" s="1"/>
  <c r="BW82" i="11"/>
  <c r="BB78" i="5" s="1"/>
  <c r="BW83" i="11"/>
  <c r="BB79" i="5" s="1"/>
  <c r="BW84" i="11"/>
  <c r="BB80" i="5" s="1"/>
  <c r="BW85" i="11"/>
  <c r="BB81" i="5" s="1"/>
  <c r="BW86" i="11"/>
  <c r="BB82" i="5" s="1"/>
  <c r="BW87" i="11"/>
  <c r="BB83" i="5" s="1"/>
  <c r="BW88" i="11"/>
  <c r="BB84" i="5" s="1"/>
  <c r="BW89" i="11"/>
  <c r="BB85" i="5" s="1"/>
  <c r="BW90" i="11"/>
  <c r="BB86" i="5" s="1"/>
  <c r="BW91" i="11"/>
  <c r="BB87" i="5" s="1"/>
  <c r="BW92" i="11"/>
  <c r="BB88" i="5" s="1"/>
  <c r="BW93" i="11"/>
  <c r="BB89" i="5" s="1"/>
  <c r="BW94" i="11"/>
  <c r="BB90" i="5" s="1"/>
  <c r="BW95" i="11"/>
  <c r="BB91" i="5" s="1"/>
  <c r="BW96" i="11"/>
  <c r="BB92" i="5" s="1"/>
  <c r="BW97" i="11"/>
  <c r="BB93" i="5" s="1"/>
  <c r="BW98" i="11"/>
  <c r="BB94" i="5" s="1"/>
  <c r="BW99" i="11"/>
  <c r="BB95" i="5" s="1"/>
  <c r="BW100" i="11"/>
  <c r="BB96" i="5" s="1"/>
  <c r="BW101" i="11"/>
  <c r="BB97" i="5" s="1"/>
  <c r="BW102" i="11"/>
  <c r="BB98" i="5" s="1"/>
  <c r="BW103" i="11"/>
  <c r="BB99" i="5" s="1"/>
  <c r="BW104" i="11"/>
  <c r="BB100" i="5" s="1"/>
  <c r="BW105" i="11"/>
  <c r="BB101" i="5" s="1"/>
  <c r="BW106" i="11"/>
  <c r="BB102" i="5" s="1"/>
  <c r="BW107" i="11"/>
  <c r="BB103" i="5" s="1"/>
  <c r="BW108" i="11"/>
  <c r="BB104" i="5" s="1"/>
  <c r="BW109" i="11"/>
  <c r="BB105" i="5" s="1"/>
  <c r="BW110" i="11"/>
  <c r="BB106" i="5" s="1"/>
  <c r="BW111" i="11"/>
  <c r="BB107" i="5" s="1"/>
  <c r="BW112" i="11"/>
  <c r="BB108" i="5" s="1"/>
  <c r="BW113" i="11"/>
  <c r="BB109" i="5" s="1"/>
  <c r="BW114" i="11"/>
  <c r="BB110" i="5" s="1"/>
  <c r="BW115" i="11"/>
  <c r="BB111" i="5" s="1"/>
  <c r="BW116" i="11"/>
  <c r="BB112" i="5" s="1"/>
  <c r="BW117" i="11"/>
  <c r="BB113" i="5" s="1"/>
  <c r="BW118" i="11"/>
  <c r="BB114" i="5" s="1"/>
  <c r="BW119" i="11"/>
  <c r="BB115" i="5" s="1"/>
  <c r="BW120" i="11"/>
  <c r="BB116" i="5" s="1"/>
  <c r="BW121" i="11"/>
  <c r="BB117" i="5" s="1"/>
  <c r="BW122" i="11"/>
  <c r="BB118" i="5" s="1"/>
  <c r="BW123" i="11"/>
  <c r="BB119" i="5" s="1"/>
  <c r="BW124" i="11"/>
  <c r="BB120" i="5" s="1"/>
  <c r="BW125" i="11"/>
  <c r="BB121" i="5" s="1"/>
  <c r="BW126" i="11"/>
  <c r="BB122" i="5" s="1"/>
  <c r="BW127" i="11"/>
  <c r="BB123" i="5" s="1"/>
  <c r="BW128" i="11"/>
  <c r="BB124" i="5" s="1"/>
  <c r="BW129" i="11"/>
  <c r="BB125" i="5" s="1"/>
  <c r="BW130" i="11"/>
  <c r="BB126" i="5" s="1"/>
  <c r="BW131" i="11"/>
  <c r="BB127" i="5" s="1"/>
  <c r="BW132" i="11"/>
  <c r="BB128" i="5" s="1"/>
  <c r="BW133" i="11"/>
  <c r="BB129" i="5" s="1"/>
  <c r="BW134" i="11"/>
  <c r="BB130" i="5" s="1"/>
  <c r="BW135" i="11"/>
  <c r="BB131" i="5" s="1"/>
  <c r="BW136" i="11"/>
  <c r="BB132" i="5" s="1"/>
  <c r="BW137" i="11"/>
  <c r="BB133" i="5" s="1"/>
  <c r="BW138" i="11"/>
  <c r="BB134" i="5" s="1"/>
  <c r="BW139" i="11"/>
  <c r="BB135" i="5" s="1"/>
  <c r="BW140" i="11"/>
  <c r="BB136" i="5" s="1"/>
  <c r="BW141" i="11"/>
  <c r="BB137" i="5" s="1"/>
  <c r="BW142" i="11"/>
  <c r="BB138" i="5" s="1"/>
  <c r="BW143" i="11"/>
  <c r="BB139" i="5" s="1"/>
  <c r="BW144" i="11"/>
  <c r="BB140" i="5" s="1"/>
  <c r="BW145" i="11"/>
  <c r="BB141" i="5" s="1"/>
  <c r="BW146" i="11"/>
  <c r="BB142" i="5" s="1"/>
  <c r="BW147" i="11"/>
  <c r="BB143" i="5" s="1"/>
  <c r="BW148" i="11"/>
  <c r="BB144" i="5" s="1"/>
  <c r="BW149" i="11"/>
  <c r="BB145" i="5" s="1"/>
  <c r="BW150" i="11"/>
  <c r="BB146" i="5" s="1"/>
  <c r="BW151" i="11"/>
  <c r="BB147" i="5" s="1"/>
  <c r="BW152" i="11"/>
  <c r="BB148" i="5" s="1"/>
  <c r="BW153" i="11"/>
  <c r="BB149" i="5" s="1"/>
  <c r="BW154" i="11"/>
  <c r="BB150" i="5" s="1"/>
  <c r="BW155" i="11"/>
  <c r="BB151" i="5" s="1"/>
  <c r="BW156" i="11"/>
  <c r="BB152" i="5" s="1"/>
  <c r="BW157" i="11"/>
  <c r="BB153" i="5" s="1"/>
  <c r="BW158" i="11"/>
  <c r="BB154" i="5" s="1"/>
  <c r="BW159" i="11"/>
  <c r="BB155" i="5" s="1"/>
  <c r="BW160" i="11"/>
  <c r="BB156" i="5" s="1"/>
  <c r="BW161" i="11"/>
  <c r="BB157" i="5" s="1"/>
  <c r="BW162" i="11"/>
  <c r="BB158" i="5" s="1"/>
  <c r="BW163" i="11"/>
  <c r="BB159" i="5" s="1"/>
  <c r="BW164" i="11"/>
  <c r="BB160" i="5" s="1"/>
  <c r="BW165" i="11"/>
  <c r="BB161" i="5" s="1"/>
  <c r="BW166" i="11"/>
  <c r="BB162" i="5" s="1"/>
  <c r="BW167" i="11"/>
  <c r="BB163" i="5" s="1"/>
  <c r="BW168" i="11"/>
  <c r="BB164" i="5" s="1"/>
  <c r="BW169" i="11"/>
  <c r="BB165" i="5" s="1"/>
  <c r="BW170" i="11"/>
  <c r="BB166" i="5" s="1"/>
  <c r="BW171" i="11"/>
  <c r="BB167" i="5" s="1"/>
  <c r="BW172" i="11"/>
  <c r="BB168" i="5" s="1"/>
  <c r="BW173" i="11"/>
  <c r="BB169" i="5" s="1"/>
  <c r="BW174" i="11"/>
  <c r="BB170" i="5" s="1"/>
  <c r="BW175" i="11"/>
  <c r="BB171" i="5" s="1"/>
  <c r="BW176" i="11"/>
  <c r="BB172" i="5" s="1"/>
  <c r="BW177" i="11"/>
  <c r="BB173" i="5" s="1"/>
  <c r="BW178" i="11"/>
  <c r="BB174" i="5" s="1"/>
  <c r="BW179" i="11"/>
  <c r="BB175" i="5" s="1"/>
  <c r="BW180" i="11"/>
  <c r="BB176" i="5" s="1"/>
  <c r="BW181" i="11"/>
  <c r="BB177" i="5" s="1"/>
  <c r="BW182" i="11"/>
  <c r="BB178" i="5" s="1"/>
  <c r="BW183" i="11"/>
  <c r="BB179" i="5" s="1"/>
  <c r="BW184" i="11"/>
  <c r="BB180" i="5" s="1"/>
  <c r="BW185" i="11"/>
  <c r="BB181" i="5" s="1"/>
  <c r="BW186" i="11"/>
  <c r="BB182" i="5" s="1"/>
  <c r="BW187" i="11"/>
  <c r="BB183" i="5" s="1"/>
  <c r="BW188" i="11"/>
  <c r="BB184" i="5" s="1"/>
  <c r="BW189" i="11"/>
  <c r="BB185" i="5" s="1"/>
  <c r="BW190" i="11"/>
  <c r="BB186" i="5" s="1"/>
  <c r="BW191" i="11"/>
  <c r="BB187" i="5" s="1"/>
  <c r="BW192" i="11"/>
  <c r="BB188" i="5" s="1"/>
  <c r="BW193" i="11"/>
  <c r="BB189" i="5" s="1"/>
  <c r="BW194" i="11"/>
  <c r="BB190" i="5" s="1"/>
  <c r="BW195" i="11"/>
  <c r="BB191" i="5" s="1"/>
  <c r="BW196" i="11"/>
  <c r="BB192" i="5" s="1"/>
  <c r="BW197" i="11"/>
  <c r="BB193" i="5" s="1"/>
  <c r="BW198" i="11"/>
  <c r="BB194" i="5" s="1"/>
  <c r="BW199" i="11"/>
  <c r="BB195" i="5" s="1"/>
  <c r="BW200" i="11"/>
  <c r="BB196" i="5" s="1"/>
  <c r="BW201" i="11"/>
  <c r="BB197" i="5" s="1"/>
  <c r="BW202" i="11"/>
  <c r="BB198" i="5" s="1"/>
  <c r="BW203" i="11"/>
  <c r="BB199" i="5" s="1"/>
  <c r="BW204" i="11"/>
  <c r="BB200" i="5" s="1"/>
  <c r="BW205" i="11"/>
  <c r="BB201" i="5" s="1"/>
  <c r="BW206" i="11"/>
  <c r="BB202" i="5" s="1"/>
  <c r="BW207" i="11"/>
  <c r="BB203" i="5" s="1"/>
  <c r="BW208" i="11"/>
  <c r="BB204" i="5" s="1"/>
  <c r="BW209" i="11"/>
  <c r="BB205" i="5" s="1"/>
  <c r="BW210" i="11"/>
  <c r="BB206" i="5" s="1"/>
  <c r="BW211" i="11"/>
  <c r="BB207" i="5" s="1"/>
  <c r="BW212" i="11"/>
  <c r="BB208" i="5" s="1"/>
  <c r="BW213" i="11"/>
  <c r="BB209" i="5" s="1"/>
  <c r="BW214" i="11"/>
  <c r="BB210" i="5" s="1"/>
  <c r="BW215" i="11"/>
  <c r="BB211" i="5" s="1"/>
  <c r="BW216" i="11"/>
  <c r="BB212" i="5" s="1"/>
  <c r="BW217" i="11"/>
  <c r="BB213" i="5" s="1"/>
  <c r="BW218" i="11"/>
  <c r="BB214" i="5" s="1"/>
  <c r="BW219" i="11"/>
  <c r="BB215" i="5" s="1"/>
  <c r="BW220" i="11"/>
  <c r="BB216" i="5" s="1"/>
  <c r="BW221" i="11"/>
  <c r="BB217" i="5" s="1"/>
  <c r="BW222" i="11"/>
  <c r="BB218" i="5" s="1"/>
  <c r="BW223" i="11"/>
  <c r="BB219" i="5" s="1"/>
  <c r="BW224" i="11"/>
  <c r="BB220" i="5" s="1"/>
  <c r="BW225" i="11"/>
  <c r="BB221" i="5" s="1"/>
  <c r="BW226" i="11"/>
  <c r="BB222" i="5" s="1"/>
  <c r="BW227" i="11"/>
  <c r="BB223" i="5" s="1"/>
  <c r="BW228" i="11"/>
  <c r="BB224" i="5" s="1"/>
  <c r="BW229" i="11"/>
  <c r="BB225" i="5" s="1"/>
  <c r="BW230" i="11"/>
  <c r="BB226" i="5" s="1"/>
  <c r="BW231" i="11"/>
  <c r="BB227" i="5" s="1"/>
  <c r="BW232" i="11"/>
  <c r="BB228" i="5" s="1"/>
  <c r="BW233" i="11"/>
  <c r="BB229" i="5" s="1"/>
  <c r="BW234" i="11"/>
  <c r="BB230" i="5" s="1"/>
  <c r="BW235" i="11"/>
  <c r="BB231" i="5" s="1"/>
  <c r="BW236" i="11"/>
  <c r="BB232" i="5" s="1"/>
  <c r="BW237" i="11"/>
  <c r="BB233" i="5" s="1"/>
  <c r="BW238" i="11"/>
  <c r="BB234" i="5" s="1"/>
  <c r="BW239" i="11"/>
  <c r="BB235" i="5" s="1"/>
  <c r="BW240" i="11"/>
  <c r="BB236" i="5" s="1"/>
  <c r="BW241" i="11"/>
  <c r="BB237" i="5" s="1"/>
  <c r="BW8" i="11"/>
  <c r="BB4" i="5" s="1"/>
  <c r="BT9" i="11"/>
  <c r="BU9" i="11"/>
  <c r="BT10" i="11"/>
  <c r="BU10" i="11"/>
  <c r="BT11" i="11"/>
  <c r="BU11" i="11"/>
  <c r="BT12" i="11"/>
  <c r="BU12" i="11"/>
  <c r="BT13" i="11"/>
  <c r="BU13" i="11"/>
  <c r="BT14" i="11"/>
  <c r="BU14" i="11"/>
  <c r="BT15" i="11"/>
  <c r="BU15" i="11"/>
  <c r="BT16" i="11"/>
  <c r="BU16" i="11"/>
  <c r="BT17" i="11"/>
  <c r="BU17" i="11"/>
  <c r="BT18" i="11"/>
  <c r="BU18" i="11"/>
  <c r="BT19" i="11"/>
  <c r="BU19" i="11"/>
  <c r="BT20" i="11"/>
  <c r="BU20" i="11"/>
  <c r="BT21" i="11"/>
  <c r="BU21" i="11"/>
  <c r="BT22" i="11"/>
  <c r="BU22" i="11"/>
  <c r="BT23" i="11"/>
  <c r="BU23" i="11"/>
  <c r="BT24" i="11"/>
  <c r="BU24" i="11"/>
  <c r="BT25" i="11"/>
  <c r="BU25" i="11"/>
  <c r="BT26" i="11"/>
  <c r="BU26" i="11"/>
  <c r="BT27" i="11"/>
  <c r="BU27" i="11"/>
  <c r="BT28" i="11"/>
  <c r="BU28" i="11"/>
  <c r="BT29" i="11"/>
  <c r="BU29" i="11"/>
  <c r="BT30" i="11"/>
  <c r="BU30" i="11"/>
  <c r="BT31" i="11"/>
  <c r="BU31" i="11"/>
  <c r="BT32" i="11"/>
  <c r="BU32" i="11"/>
  <c r="BT33" i="11"/>
  <c r="BU33" i="11"/>
  <c r="BT34" i="11"/>
  <c r="BU34" i="11"/>
  <c r="BT35" i="11"/>
  <c r="BU35" i="11"/>
  <c r="BT36" i="11"/>
  <c r="BU36" i="11"/>
  <c r="BT37" i="11"/>
  <c r="BU37" i="11"/>
  <c r="BT38" i="11"/>
  <c r="BU38" i="11"/>
  <c r="BT39" i="11"/>
  <c r="BU39" i="11"/>
  <c r="BT40" i="11"/>
  <c r="BU40" i="11"/>
  <c r="BT41" i="11"/>
  <c r="BU41" i="11"/>
  <c r="BT42" i="11"/>
  <c r="BU42" i="11"/>
  <c r="BT43" i="11"/>
  <c r="BU43" i="11"/>
  <c r="BT44" i="11"/>
  <c r="BU44" i="11"/>
  <c r="BT45" i="11"/>
  <c r="BU45" i="11"/>
  <c r="BT46" i="11"/>
  <c r="BU46" i="11"/>
  <c r="BT47" i="11"/>
  <c r="BU47" i="11"/>
  <c r="BT48" i="11"/>
  <c r="BU48" i="11"/>
  <c r="BT49" i="11"/>
  <c r="BU49" i="11"/>
  <c r="BT50" i="11"/>
  <c r="BU50" i="11"/>
  <c r="BT51" i="11"/>
  <c r="BU51" i="11"/>
  <c r="BT52" i="11"/>
  <c r="BU52" i="11"/>
  <c r="BT53" i="11"/>
  <c r="BU53" i="11"/>
  <c r="BT54" i="11"/>
  <c r="BU54" i="11"/>
  <c r="BT55" i="11"/>
  <c r="BU55" i="11"/>
  <c r="BT56" i="11"/>
  <c r="BU56" i="11"/>
  <c r="BT57" i="11"/>
  <c r="BU57" i="11"/>
  <c r="BT58" i="11"/>
  <c r="BU58" i="11"/>
  <c r="BT59" i="11"/>
  <c r="BU59" i="11"/>
  <c r="BT60" i="11"/>
  <c r="BU60" i="11"/>
  <c r="BT61" i="11"/>
  <c r="BU61" i="11"/>
  <c r="BT62" i="11"/>
  <c r="BU62" i="11"/>
  <c r="BT63" i="11"/>
  <c r="BU63" i="11"/>
  <c r="BT64" i="11"/>
  <c r="BU64" i="11"/>
  <c r="BT65" i="11"/>
  <c r="BU65" i="11"/>
  <c r="BT66" i="11"/>
  <c r="BU66" i="11"/>
  <c r="BT67" i="11"/>
  <c r="BU67" i="11"/>
  <c r="BT68" i="11"/>
  <c r="BU68" i="11"/>
  <c r="BT69" i="11"/>
  <c r="BU69" i="11"/>
  <c r="BT70" i="11"/>
  <c r="BU70" i="11"/>
  <c r="BT71" i="11"/>
  <c r="BU71" i="11"/>
  <c r="BT72" i="11"/>
  <c r="BU72" i="11"/>
  <c r="BT73" i="11"/>
  <c r="BU73" i="11"/>
  <c r="BT74" i="11"/>
  <c r="BU74" i="11"/>
  <c r="BT75" i="11"/>
  <c r="BU75" i="11"/>
  <c r="BT76" i="11"/>
  <c r="BU76" i="11"/>
  <c r="BT77" i="11"/>
  <c r="BU77" i="11"/>
  <c r="BT78" i="11"/>
  <c r="BU78" i="11"/>
  <c r="BT79" i="11"/>
  <c r="BU79" i="11"/>
  <c r="BT80" i="11"/>
  <c r="BU80" i="11"/>
  <c r="BT81" i="11"/>
  <c r="BU81" i="11"/>
  <c r="BT82" i="11"/>
  <c r="BU82" i="11"/>
  <c r="BT83" i="11"/>
  <c r="BU83" i="11"/>
  <c r="BT84" i="11"/>
  <c r="BU84" i="11"/>
  <c r="BT85" i="11"/>
  <c r="BU85" i="11"/>
  <c r="BT86" i="11"/>
  <c r="BU86" i="11"/>
  <c r="BT87" i="11"/>
  <c r="BU87" i="11"/>
  <c r="BT88" i="11"/>
  <c r="BU88" i="11"/>
  <c r="BT89" i="11"/>
  <c r="BU89" i="11"/>
  <c r="BT90" i="11"/>
  <c r="BU90" i="11"/>
  <c r="BT91" i="11"/>
  <c r="BU91" i="11"/>
  <c r="BT92" i="11"/>
  <c r="BU92" i="11"/>
  <c r="BT93" i="11"/>
  <c r="BU93" i="11"/>
  <c r="BT94" i="11"/>
  <c r="BU94" i="11"/>
  <c r="BT95" i="11"/>
  <c r="BU95" i="11"/>
  <c r="BT96" i="11"/>
  <c r="BU96" i="11"/>
  <c r="BT97" i="11"/>
  <c r="BU97" i="11"/>
  <c r="BT98" i="11"/>
  <c r="BU98" i="11"/>
  <c r="BT99" i="11"/>
  <c r="BU99" i="11"/>
  <c r="BT100" i="11"/>
  <c r="BU100" i="11"/>
  <c r="BT101" i="11"/>
  <c r="BU101" i="11"/>
  <c r="BT102" i="11"/>
  <c r="BU102" i="11"/>
  <c r="BT103" i="11"/>
  <c r="BU103" i="11"/>
  <c r="BT104" i="11"/>
  <c r="BU104" i="11"/>
  <c r="BT105" i="11"/>
  <c r="BU105" i="11"/>
  <c r="BT106" i="11"/>
  <c r="BU106" i="11"/>
  <c r="BT107" i="11"/>
  <c r="BU107" i="11"/>
  <c r="BT108" i="11"/>
  <c r="BU108" i="11"/>
  <c r="BT109" i="11"/>
  <c r="BU109" i="11"/>
  <c r="BT110" i="11"/>
  <c r="BU110" i="11"/>
  <c r="BT111" i="11"/>
  <c r="BU111" i="11"/>
  <c r="BT112" i="11"/>
  <c r="BU112" i="11"/>
  <c r="BT113" i="11"/>
  <c r="BU113" i="11"/>
  <c r="BT114" i="11"/>
  <c r="BU114" i="11"/>
  <c r="BT115" i="11"/>
  <c r="BU115" i="11"/>
  <c r="BT116" i="11"/>
  <c r="BU116" i="11"/>
  <c r="BT117" i="11"/>
  <c r="BU117" i="11"/>
  <c r="BT118" i="11"/>
  <c r="BU118" i="11"/>
  <c r="BT119" i="11"/>
  <c r="BU119" i="11"/>
  <c r="BT120" i="11"/>
  <c r="BU120" i="11"/>
  <c r="BT121" i="11"/>
  <c r="BU121" i="11"/>
  <c r="BT122" i="11"/>
  <c r="BU122" i="11"/>
  <c r="BT123" i="11"/>
  <c r="BU123" i="11"/>
  <c r="BT124" i="11"/>
  <c r="BU124" i="11"/>
  <c r="BT125" i="11"/>
  <c r="BU125" i="11"/>
  <c r="BT126" i="11"/>
  <c r="BU126" i="11"/>
  <c r="BT127" i="11"/>
  <c r="BU127" i="11"/>
  <c r="BT128" i="11"/>
  <c r="BU128" i="11"/>
  <c r="BT129" i="11"/>
  <c r="BU129" i="11"/>
  <c r="BT130" i="11"/>
  <c r="BU130" i="11"/>
  <c r="BT131" i="11"/>
  <c r="BU131" i="11"/>
  <c r="BT132" i="11"/>
  <c r="BU132" i="11"/>
  <c r="BT133" i="11"/>
  <c r="BU133" i="11"/>
  <c r="BT134" i="11"/>
  <c r="BU134" i="11"/>
  <c r="BT135" i="11"/>
  <c r="BU135" i="11"/>
  <c r="BT136" i="11"/>
  <c r="BU136" i="11"/>
  <c r="BT137" i="11"/>
  <c r="BU137" i="11"/>
  <c r="BT138" i="11"/>
  <c r="BU138" i="11"/>
  <c r="BT139" i="11"/>
  <c r="BU139" i="11"/>
  <c r="BT140" i="11"/>
  <c r="BU140" i="11"/>
  <c r="BT141" i="11"/>
  <c r="BU141" i="11"/>
  <c r="BT142" i="11"/>
  <c r="BU142" i="11"/>
  <c r="BT143" i="11"/>
  <c r="BU143" i="11"/>
  <c r="BT144" i="11"/>
  <c r="BU144" i="11"/>
  <c r="BT145" i="11"/>
  <c r="BU145" i="11"/>
  <c r="BT146" i="11"/>
  <c r="BU146" i="11"/>
  <c r="BT147" i="11"/>
  <c r="BU147" i="11"/>
  <c r="BT148" i="11"/>
  <c r="BU148" i="11"/>
  <c r="BT149" i="11"/>
  <c r="BU149" i="11"/>
  <c r="BT150" i="11"/>
  <c r="BU150" i="11"/>
  <c r="BT151" i="11"/>
  <c r="BU151" i="11"/>
  <c r="BT152" i="11"/>
  <c r="BU152" i="11"/>
  <c r="BT153" i="11"/>
  <c r="BU153" i="11"/>
  <c r="BT154" i="11"/>
  <c r="BU154" i="11"/>
  <c r="BT155" i="11"/>
  <c r="BU155" i="11"/>
  <c r="BT156" i="11"/>
  <c r="BU156" i="11"/>
  <c r="BT157" i="11"/>
  <c r="BU157" i="11"/>
  <c r="BT158" i="11"/>
  <c r="BU158" i="11"/>
  <c r="BT159" i="11"/>
  <c r="BU159" i="11"/>
  <c r="BT160" i="11"/>
  <c r="BU160" i="11"/>
  <c r="BT161" i="11"/>
  <c r="BU161" i="11"/>
  <c r="BT162" i="11"/>
  <c r="BU162" i="11"/>
  <c r="BT163" i="11"/>
  <c r="BU163" i="11"/>
  <c r="BT164" i="11"/>
  <c r="BU164" i="11"/>
  <c r="BT165" i="11"/>
  <c r="BU165" i="11"/>
  <c r="BT166" i="11"/>
  <c r="BU166" i="11"/>
  <c r="BT167" i="11"/>
  <c r="BU167" i="11"/>
  <c r="BT168" i="11"/>
  <c r="BU168" i="11"/>
  <c r="BT169" i="11"/>
  <c r="BU169" i="11"/>
  <c r="BT170" i="11"/>
  <c r="BU170" i="11"/>
  <c r="BT171" i="11"/>
  <c r="BU171" i="11"/>
  <c r="BT172" i="11"/>
  <c r="BU172" i="11"/>
  <c r="BT173" i="11"/>
  <c r="BU173" i="11"/>
  <c r="BT174" i="11"/>
  <c r="BU174" i="11"/>
  <c r="BT175" i="11"/>
  <c r="BU175" i="11"/>
  <c r="BT176" i="11"/>
  <c r="BU176" i="11"/>
  <c r="BT177" i="11"/>
  <c r="BU177" i="11"/>
  <c r="BT178" i="11"/>
  <c r="BU178" i="11"/>
  <c r="BT179" i="11"/>
  <c r="BU179" i="11"/>
  <c r="BT180" i="11"/>
  <c r="BU180" i="11"/>
  <c r="BT181" i="11"/>
  <c r="BU181" i="11"/>
  <c r="BT182" i="11"/>
  <c r="BU182" i="11"/>
  <c r="BT183" i="11"/>
  <c r="BU183" i="11"/>
  <c r="BT184" i="11"/>
  <c r="BU184" i="11"/>
  <c r="BT185" i="11"/>
  <c r="BU185" i="11"/>
  <c r="BT186" i="11"/>
  <c r="BU186" i="11"/>
  <c r="BT187" i="11"/>
  <c r="BU187" i="11"/>
  <c r="BT188" i="11"/>
  <c r="BU188" i="11"/>
  <c r="BT189" i="11"/>
  <c r="BU189" i="11"/>
  <c r="BT190" i="11"/>
  <c r="BU190" i="11"/>
  <c r="BT191" i="11"/>
  <c r="BU191" i="11"/>
  <c r="BT192" i="11"/>
  <c r="BU192" i="11"/>
  <c r="BT193" i="11"/>
  <c r="BU193" i="11"/>
  <c r="BT194" i="11"/>
  <c r="BU194" i="11"/>
  <c r="BT195" i="11"/>
  <c r="BU195" i="11"/>
  <c r="BT196" i="11"/>
  <c r="BU196" i="11"/>
  <c r="BT197" i="11"/>
  <c r="BU197" i="11"/>
  <c r="BT198" i="11"/>
  <c r="BU198" i="11"/>
  <c r="BT199" i="11"/>
  <c r="BU199" i="11"/>
  <c r="BT200" i="11"/>
  <c r="BU200" i="11"/>
  <c r="BT201" i="11"/>
  <c r="BU201" i="11"/>
  <c r="BT202" i="11"/>
  <c r="BU202" i="11"/>
  <c r="BT203" i="11"/>
  <c r="BU203" i="11"/>
  <c r="BT204" i="11"/>
  <c r="BU204" i="11"/>
  <c r="BT205" i="11"/>
  <c r="BU205" i="11"/>
  <c r="BT206" i="11"/>
  <c r="BU206" i="11"/>
  <c r="BT207" i="11"/>
  <c r="BU207" i="11"/>
  <c r="BT208" i="11"/>
  <c r="BU208" i="11"/>
  <c r="BT209" i="11"/>
  <c r="BU209" i="11"/>
  <c r="BT210" i="11"/>
  <c r="BU210" i="11"/>
  <c r="BT211" i="11"/>
  <c r="BU211" i="11"/>
  <c r="BT212" i="11"/>
  <c r="BU212" i="11"/>
  <c r="BT213" i="11"/>
  <c r="BU213" i="11"/>
  <c r="BT214" i="11"/>
  <c r="BU214" i="11"/>
  <c r="BT215" i="11"/>
  <c r="BU215" i="11"/>
  <c r="BT216" i="11"/>
  <c r="BU216" i="11"/>
  <c r="BT217" i="11"/>
  <c r="BU217" i="11"/>
  <c r="BT218" i="11"/>
  <c r="BU218" i="11"/>
  <c r="BT219" i="11"/>
  <c r="BU219" i="11"/>
  <c r="BT220" i="11"/>
  <c r="BU220" i="11"/>
  <c r="BT221" i="11"/>
  <c r="BU221" i="11"/>
  <c r="BT222" i="11"/>
  <c r="BU222" i="11"/>
  <c r="BT223" i="11"/>
  <c r="BU223" i="11"/>
  <c r="BT224" i="11"/>
  <c r="BU224" i="11"/>
  <c r="BT225" i="11"/>
  <c r="BU225" i="11"/>
  <c r="BT226" i="11"/>
  <c r="BU226" i="11"/>
  <c r="BT227" i="11"/>
  <c r="BU227" i="11"/>
  <c r="BT228" i="11"/>
  <c r="BU228" i="11"/>
  <c r="BT229" i="11"/>
  <c r="BU229" i="11"/>
  <c r="BT230" i="11"/>
  <c r="BU230" i="11"/>
  <c r="BT231" i="11"/>
  <c r="BU231" i="11"/>
  <c r="BT232" i="11"/>
  <c r="BU232" i="11"/>
  <c r="BT233" i="11"/>
  <c r="BU233" i="11"/>
  <c r="BT234" i="11"/>
  <c r="BU234" i="11"/>
  <c r="BT235" i="11"/>
  <c r="BU235" i="11"/>
  <c r="BT236" i="11"/>
  <c r="BU236" i="11"/>
  <c r="BT237" i="11"/>
  <c r="BU237" i="11"/>
  <c r="BT238" i="11"/>
  <c r="BU238" i="11"/>
  <c r="BT239" i="11"/>
  <c r="BU239" i="11"/>
  <c r="BT240" i="11"/>
  <c r="BU240" i="11"/>
  <c r="BT241" i="11"/>
  <c r="BU241" i="11"/>
  <c r="BT8" i="11"/>
  <c r="BU8" i="11"/>
  <c r="BD8" i="11"/>
  <c r="AW4" i="5" s="1"/>
  <c r="BD9" i="11"/>
  <c r="AW5" i="5" s="1"/>
  <c r="BD10" i="11"/>
  <c r="AW6" i="5" s="1"/>
  <c r="BD11" i="11"/>
  <c r="AW7" i="5" s="1"/>
  <c r="BD12" i="11"/>
  <c r="AW8" i="5" s="1"/>
  <c r="BD13" i="11"/>
  <c r="AW9" i="5" s="1"/>
  <c r="BD14" i="11"/>
  <c r="AW10" i="5" s="1"/>
  <c r="BD15" i="11"/>
  <c r="AW11" i="5" s="1"/>
  <c r="BD16" i="11"/>
  <c r="AW12" i="5" s="1"/>
  <c r="BD17" i="11"/>
  <c r="AW13" i="5" s="1"/>
  <c r="BD18" i="11"/>
  <c r="AW14" i="5" s="1"/>
  <c r="BD19" i="11"/>
  <c r="AW15" i="5" s="1"/>
  <c r="BD20" i="11"/>
  <c r="AW16" i="5" s="1"/>
  <c r="BD21" i="11"/>
  <c r="AW17" i="5" s="1"/>
  <c r="BD22" i="11"/>
  <c r="AW18" i="5" s="1"/>
  <c r="BD23" i="11"/>
  <c r="AW19" i="5" s="1"/>
  <c r="BD24" i="11"/>
  <c r="AW20" i="5" s="1"/>
  <c r="BD25" i="11"/>
  <c r="AW21" i="5" s="1"/>
  <c r="BD26" i="11"/>
  <c r="AW22" i="5" s="1"/>
  <c r="BD27" i="11"/>
  <c r="AW23" i="5" s="1"/>
  <c r="BD28" i="11"/>
  <c r="AW24" i="5" s="1"/>
  <c r="BD29" i="11"/>
  <c r="AW25" i="5" s="1"/>
  <c r="BD30" i="11"/>
  <c r="AW26" i="5" s="1"/>
  <c r="BD31" i="11"/>
  <c r="AW27" i="5" s="1"/>
  <c r="BD32" i="11"/>
  <c r="AW28" i="5" s="1"/>
  <c r="BD33" i="11"/>
  <c r="AW29" i="5" s="1"/>
  <c r="BD34" i="11"/>
  <c r="AW30" i="5" s="1"/>
  <c r="BD35" i="11"/>
  <c r="AW31" i="5" s="1"/>
  <c r="BD36" i="11"/>
  <c r="AW32" i="5" s="1"/>
  <c r="BD37" i="11"/>
  <c r="AW33" i="5" s="1"/>
  <c r="BD38" i="11"/>
  <c r="AW34" i="5" s="1"/>
  <c r="BD39" i="11"/>
  <c r="AW35" i="5" s="1"/>
  <c r="BD40" i="11"/>
  <c r="AW36" i="5" s="1"/>
  <c r="BD41" i="11"/>
  <c r="AW37" i="5" s="1"/>
  <c r="BD42" i="11"/>
  <c r="AW38" i="5" s="1"/>
  <c r="BD43" i="11"/>
  <c r="AW39" i="5" s="1"/>
  <c r="BD44" i="11"/>
  <c r="AW40" i="5" s="1"/>
  <c r="BD45" i="11"/>
  <c r="AW41" i="5" s="1"/>
  <c r="BD46" i="11"/>
  <c r="AW42" i="5" s="1"/>
  <c r="BD47" i="11"/>
  <c r="AW43" i="5" s="1"/>
  <c r="BD48" i="11"/>
  <c r="AW44" i="5" s="1"/>
  <c r="BD49" i="11"/>
  <c r="AW45" i="5" s="1"/>
  <c r="BD50" i="11"/>
  <c r="AW46" i="5" s="1"/>
  <c r="BD51" i="11"/>
  <c r="AW47" i="5" s="1"/>
  <c r="BD52" i="11"/>
  <c r="AW48" i="5" s="1"/>
  <c r="BD53" i="11"/>
  <c r="AW49" i="5" s="1"/>
  <c r="BD54" i="11"/>
  <c r="AW50" i="5" s="1"/>
  <c r="BD55" i="11"/>
  <c r="AW51" i="5" s="1"/>
  <c r="BD56" i="11"/>
  <c r="AW52" i="5" s="1"/>
  <c r="BD57" i="11"/>
  <c r="AW53" i="5" s="1"/>
  <c r="BD58" i="11"/>
  <c r="AW54" i="5" s="1"/>
  <c r="BD59" i="11"/>
  <c r="AW55" i="5" s="1"/>
  <c r="BD60" i="11"/>
  <c r="AW56" i="5" s="1"/>
  <c r="BD61" i="11"/>
  <c r="AW57" i="5" s="1"/>
  <c r="BD62" i="11"/>
  <c r="AW58" i="5" s="1"/>
  <c r="BD63" i="11"/>
  <c r="AW59" i="5" s="1"/>
  <c r="BD64" i="11"/>
  <c r="AW60" i="5" s="1"/>
  <c r="BD65" i="11"/>
  <c r="AW61" i="5" s="1"/>
  <c r="BD66" i="11"/>
  <c r="AW62" i="5" s="1"/>
  <c r="BD67" i="11"/>
  <c r="AW63" i="5" s="1"/>
  <c r="BD68" i="11"/>
  <c r="AW64" i="5" s="1"/>
  <c r="BD69" i="11"/>
  <c r="AW65" i="5" s="1"/>
  <c r="BD70" i="11"/>
  <c r="AW66" i="5" s="1"/>
  <c r="BD71" i="11"/>
  <c r="AW67" i="5" s="1"/>
  <c r="BD72" i="11"/>
  <c r="AW68" i="5" s="1"/>
  <c r="BD73" i="11"/>
  <c r="AW69" i="5" s="1"/>
  <c r="BD74" i="11"/>
  <c r="AW70" i="5" s="1"/>
  <c r="BD75" i="11"/>
  <c r="AW71" i="5" s="1"/>
  <c r="BD76" i="11"/>
  <c r="AW72" i="5" s="1"/>
  <c r="BD77" i="11"/>
  <c r="AW73" i="5" s="1"/>
  <c r="BD78" i="11"/>
  <c r="AW74" i="5" s="1"/>
  <c r="BD79" i="11"/>
  <c r="AW75" i="5" s="1"/>
  <c r="BD80" i="11"/>
  <c r="AW76" i="5" s="1"/>
  <c r="BD81" i="11"/>
  <c r="AW77" i="5" s="1"/>
  <c r="BD82" i="11"/>
  <c r="AW78" i="5" s="1"/>
  <c r="BD83" i="11"/>
  <c r="AW79" i="5" s="1"/>
  <c r="BD84" i="11"/>
  <c r="AW80" i="5" s="1"/>
  <c r="BD85" i="11"/>
  <c r="AW81" i="5" s="1"/>
  <c r="BD86" i="11"/>
  <c r="AW82" i="5" s="1"/>
  <c r="BD87" i="11"/>
  <c r="AW83" i="5" s="1"/>
  <c r="BD88" i="11"/>
  <c r="AW84" i="5" s="1"/>
  <c r="BD89" i="11"/>
  <c r="AW85" i="5" s="1"/>
  <c r="BD90" i="11"/>
  <c r="AW86" i="5" s="1"/>
  <c r="BD91" i="11"/>
  <c r="AW87" i="5" s="1"/>
  <c r="BD92" i="11"/>
  <c r="AW88" i="5" s="1"/>
  <c r="BD93" i="11"/>
  <c r="AW89" i="5" s="1"/>
  <c r="BD94" i="11"/>
  <c r="AW90" i="5" s="1"/>
  <c r="BD95" i="11"/>
  <c r="AW91" i="5" s="1"/>
  <c r="BD96" i="11"/>
  <c r="AW92" i="5" s="1"/>
  <c r="BD97" i="11"/>
  <c r="AW93" i="5" s="1"/>
  <c r="BD98" i="11"/>
  <c r="AW94" i="5" s="1"/>
  <c r="BD99" i="11"/>
  <c r="AW95" i="5" s="1"/>
  <c r="BD100" i="11"/>
  <c r="AW96" i="5" s="1"/>
  <c r="BD101" i="11"/>
  <c r="AW97" i="5" s="1"/>
  <c r="BD102" i="11"/>
  <c r="AW98" i="5" s="1"/>
  <c r="BD103" i="11"/>
  <c r="AW99" i="5" s="1"/>
  <c r="BD104" i="11"/>
  <c r="AW100" i="5" s="1"/>
  <c r="BD105" i="11"/>
  <c r="AW101" i="5" s="1"/>
  <c r="BD106" i="11"/>
  <c r="AW102" i="5" s="1"/>
  <c r="BD107" i="11"/>
  <c r="AW103" i="5" s="1"/>
  <c r="BD108" i="11"/>
  <c r="AW104" i="5" s="1"/>
  <c r="BD109" i="11"/>
  <c r="AW105" i="5" s="1"/>
  <c r="BD110" i="11"/>
  <c r="AW106" i="5" s="1"/>
  <c r="BD111" i="11"/>
  <c r="AW107" i="5" s="1"/>
  <c r="BD112" i="11"/>
  <c r="AW108" i="5" s="1"/>
  <c r="BD113" i="11"/>
  <c r="AW109" i="5" s="1"/>
  <c r="BD114" i="11"/>
  <c r="AW110" i="5" s="1"/>
  <c r="BD115" i="11"/>
  <c r="AW111" i="5" s="1"/>
  <c r="BD116" i="11"/>
  <c r="AW112" i="5" s="1"/>
  <c r="BD117" i="11"/>
  <c r="AW113" i="5" s="1"/>
  <c r="BD118" i="11"/>
  <c r="AW114" i="5" s="1"/>
  <c r="BD119" i="11"/>
  <c r="AW115" i="5" s="1"/>
  <c r="BD120" i="11"/>
  <c r="AW116" i="5" s="1"/>
  <c r="BD121" i="11"/>
  <c r="AW117" i="5" s="1"/>
  <c r="BD122" i="11"/>
  <c r="AW118" i="5" s="1"/>
  <c r="BD123" i="11"/>
  <c r="AW119" i="5" s="1"/>
  <c r="BD124" i="11"/>
  <c r="AW120" i="5" s="1"/>
  <c r="BD125" i="11"/>
  <c r="AW121" i="5" s="1"/>
  <c r="BD126" i="11"/>
  <c r="AW122" i="5" s="1"/>
  <c r="BD127" i="11"/>
  <c r="AW123" i="5" s="1"/>
  <c r="BD128" i="11"/>
  <c r="AW124" i="5" s="1"/>
  <c r="BD129" i="11"/>
  <c r="AW125" i="5" s="1"/>
  <c r="BD130" i="11"/>
  <c r="AW126" i="5" s="1"/>
  <c r="BD131" i="11"/>
  <c r="AW127" i="5" s="1"/>
  <c r="BD132" i="11"/>
  <c r="AW128" i="5" s="1"/>
  <c r="BD133" i="11"/>
  <c r="AW129" i="5" s="1"/>
  <c r="BD134" i="11"/>
  <c r="AW130" i="5" s="1"/>
  <c r="BD135" i="11"/>
  <c r="AW131" i="5" s="1"/>
  <c r="BD136" i="11"/>
  <c r="AW132" i="5" s="1"/>
  <c r="BD137" i="11"/>
  <c r="AW133" i="5" s="1"/>
  <c r="BD138" i="11"/>
  <c r="AW134" i="5" s="1"/>
  <c r="BD139" i="11"/>
  <c r="AW135" i="5" s="1"/>
  <c r="BD140" i="11"/>
  <c r="AW136" i="5" s="1"/>
  <c r="BD141" i="11"/>
  <c r="AW137" i="5" s="1"/>
  <c r="BD142" i="11"/>
  <c r="AW138" i="5" s="1"/>
  <c r="BD143" i="11"/>
  <c r="AW139" i="5" s="1"/>
  <c r="BD144" i="11"/>
  <c r="AW140" i="5" s="1"/>
  <c r="BD145" i="11"/>
  <c r="AW141" i="5" s="1"/>
  <c r="BD146" i="11"/>
  <c r="AW142" i="5" s="1"/>
  <c r="BD147" i="11"/>
  <c r="AW143" i="5" s="1"/>
  <c r="BD148" i="11"/>
  <c r="AW144" i="5" s="1"/>
  <c r="BD149" i="11"/>
  <c r="AW145" i="5" s="1"/>
  <c r="BD150" i="11"/>
  <c r="AW146" i="5" s="1"/>
  <c r="BD151" i="11"/>
  <c r="AW147" i="5" s="1"/>
  <c r="BD152" i="11"/>
  <c r="AW148" i="5" s="1"/>
  <c r="BD153" i="11"/>
  <c r="AW149" i="5" s="1"/>
  <c r="BD154" i="11"/>
  <c r="AW150" i="5" s="1"/>
  <c r="BD155" i="11"/>
  <c r="AW151" i="5" s="1"/>
  <c r="BD156" i="11"/>
  <c r="AW152" i="5" s="1"/>
  <c r="BD157" i="11"/>
  <c r="AW153" i="5" s="1"/>
  <c r="BD158" i="11"/>
  <c r="AW154" i="5" s="1"/>
  <c r="BD159" i="11"/>
  <c r="AW155" i="5" s="1"/>
  <c r="BD160" i="11"/>
  <c r="AW156" i="5" s="1"/>
  <c r="BD161" i="11"/>
  <c r="AW157" i="5" s="1"/>
  <c r="BD162" i="11"/>
  <c r="AW158" i="5" s="1"/>
  <c r="BD163" i="11"/>
  <c r="AW159" i="5" s="1"/>
  <c r="BD164" i="11"/>
  <c r="AW160" i="5" s="1"/>
  <c r="BD165" i="11"/>
  <c r="AW161" i="5" s="1"/>
  <c r="BD166" i="11"/>
  <c r="AW162" i="5" s="1"/>
  <c r="BD167" i="11"/>
  <c r="AW163" i="5" s="1"/>
  <c r="BD168" i="11"/>
  <c r="AW164" i="5" s="1"/>
  <c r="BD169" i="11"/>
  <c r="AW165" i="5" s="1"/>
  <c r="BD170" i="11"/>
  <c r="AW166" i="5" s="1"/>
  <c r="BD171" i="11"/>
  <c r="AW167" i="5" s="1"/>
  <c r="BD172" i="11"/>
  <c r="AW168" i="5" s="1"/>
  <c r="BD173" i="11"/>
  <c r="AW169" i="5" s="1"/>
  <c r="BD174" i="11"/>
  <c r="AW170" i="5" s="1"/>
  <c r="BD175" i="11"/>
  <c r="AW171" i="5" s="1"/>
  <c r="BD176" i="11"/>
  <c r="AW172" i="5" s="1"/>
  <c r="BD177" i="11"/>
  <c r="AW173" i="5" s="1"/>
  <c r="BD178" i="11"/>
  <c r="AW174" i="5" s="1"/>
  <c r="BD179" i="11"/>
  <c r="AW175" i="5" s="1"/>
  <c r="BD180" i="11"/>
  <c r="AW176" i="5" s="1"/>
  <c r="BD181" i="11"/>
  <c r="AW177" i="5" s="1"/>
  <c r="BD182" i="11"/>
  <c r="AW178" i="5" s="1"/>
  <c r="BD183" i="11"/>
  <c r="AW179" i="5" s="1"/>
  <c r="BD184" i="11"/>
  <c r="AW180" i="5" s="1"/>
  <c r="BD185" i="11"/>
  <c r="AW181" i="5" s="1"/>
  <c r="BD186" i="11"/>
  <c r="AW182" i="5" s="1"/>
  <c r="BD187" i="11"/>
  <c r="AW183" i="5" s="1"/>
  <c r="BC196" i="11"/>
  <c r="AV192" i="5" s="1"/>
  <c r="BC197" i="11"/>
  <c r="AV193" i="5" s="1"/>
  <c r="BC198" i="11"/>
  <c r="AV194" i="5" s="1"/>
  <c r="BC199" i="11"/>
  <c r="AV195" i="5" s="1"/>
  <c r="BC200" i="11"/>
  <c r="AV196" i="5" s="1"/>
  <c r="BC201" i="11"/>
  <c r="AV197" i="5" s="1"/>
  <c r="BC202" i="11"/>
  <c r="AV198" i="5" s="1"/>
  <c r="BC203" i="11"/>
  <c r="AV199" i="5" s="1"/>
  <c r="BC204" i="11"/>
  <c r="AV200" i="5" s="1"/>
  <c r="BC205" i="11"/>
  <c r="AV201" i="5" s="1"/>
  <c r="BC206" i="11"/>
  <c r="AV202" i="5" s="1"/>
  <c r="BC207" i="11"/>
  <c r="AV203" i="5" s="1"/>
  <c r="BC208" i="11"/>
  <c r="AV204" i="5" s="1"/>
  <c r="BC209" i="11"/>
  <c r="AV205" i="5" s="1"/>
  <c r="BC210" i="11"/>
  <c r="AV206" i="5" s="1"/>
  <c r="BC211" i="11"/>
  <c r="AV207" i="5" s="1"/>
  <c r="BC212" i="11"/>
  <c r="AV208" i="5" s="1"/>
  <c r="BC213" i="11"/>
  <c r="AV209" i="5" s="1"/>
  <c r="BC214" i="11"/>
  <c r="AV210" i="5" s="1"/>
  <c r="BC215" i="11"/>
  <c r="AV211" i="5" s="1"/>
  <c r="BC216" i="11"/>
  <c r="AV212" i="5" s="1"/>
  <c r="BC217" i="11"/>
  <c r="AV213" i="5" s="1"/>
  <c r="BC218" i="11"/>
  <c r="AV214" i="5" s="1"/>
  <c r="BC219" i="11"/>
  <c r="AV215" i="5" s="1"/>
  <c r="BC220" i="11"/>
  <c r="AV216" i="5" s="1"/>
  <c r="BC221" i="11"/>
  <c r="AV217" i="5" s="1"/>
  <c r="BC222" i="11"/>
  <c r="AV218" i="5" s="1"/>
  <c r="BC223" i="11"/>
  <c r="AV219" i="5" s="1"/>
  <c r="BC224" i="11"/>
  <c r="AV220" i="5" s="1"/>
  <c r="BC225" i="11"/>
  <c r="AV221" i="5" s="1"/>
  <c r="BC226" i="11"/>
  <c r="AV222" i="5" s="1"/>
  <c r="BC227" i="11"/>
  <c r="AV223" i="5" s="1"/>
  <c r="BC228" i="11"/>
  <c r="AV224" i="5" s="1"/>
  <c r="BC229" i="11"/>
  <c r="AV225" i="5" s="1"/>
  <c r="BC230" i="11"/>
  <c r="AV226" i="5" s="1"/>
  <c r="BC231" i="11"/>
  <c r="AV227" i="5" s="1"/>
  <c r="BC232" i="11"/>
  <c r="AV228" i="5" s="1"/>
  <c r="BC233" i="11"/>
  <c r="AV229" i="5" s="1"/>
  <c r="BC234" i="11"/>
  <c r="AV230" i="5" s="1"/>
  <c r="BC235" i="11"/>
  <c r="AV231" i="5" s="1"/>
  <c r="BC236" i="11"/>
  <c r="AV232" i="5" s="1"/>
  <c r="BC237" i="11"/>
  <c r="AV233" i="5" s="1"/>
  <c r="BC238" i="11"/>
  <c r="AV234" i="5" s="1"/>
  <c r="BC239" i="11"/>
  <c r="AV235" i="5" s="1"/>
  <c r="BC240" i="11"/>
  <c r="AV236" i="5" s="1"/>
  <c r="BC241" i="11"/>
  <c r="AV237" i="5" s="1"/>
  <c r="AZ9" i="11"/>
  <c r="AZ10" i="11"/>
  <c r="AZ11" i="11"/>
  <c r="AZ12" i="11"/>
  <c r="AZ13" i="11"/>
  <c r="AZ14" i="11"/>
  <c r="AZ15" i="11"/>
  <c r="AZ16" i="11"/>
  <c r="AZ17" i="11"/>
  <c r="AZ18" i="11"/>
  <c r="AZ19" i="11"/>
  <c r="AZ20" i="11"/>
  <c r="AZ21" i="11"/>
  <c r="AZ22" i="11"/>
  <c r="AZ23" i="11"/>
  <c r="AZ24" i="11"/>
  <c r="AZ25" i="11"/>
  <c r="AZ26" i="11"/>
  <c r="AZ27" i="11"/>
  <c r="AZ28" i="11"/>
  <c r="AZ29" i="11"/>
  <c r="AZ30" i="11"/>
  <c r="AZ31" i="11"/>
  <c r="AZ32" i="11"/>
  <c r="AZ33" i="11"/>
  <c r="AZ34" i="11"/>
  <c r="AZ35" i="11"/>
  <c r="AZ36" i="11"/>
  <c r="AZ37" i="11"/>
  <c r="AZ38" i="11"/>
  <c r="AZ39" i="11"/>
  <c r="AZ40" i="11"/>
  <c r="AZ41" i="11"/>
  <c r="AZ42" i="11"/>
  <c r="AZ43" i="11"/>
  <c r="AZ44" i="11"/>
  <c r="AZ45" i="11"/>
  <c r="AZ46" i="11"/>
  <c r="AZ47" i="11"/>
  <c r="AZ48" i="11"/>
  <c r="AZ49" i="11"/>
  <c r="AZ50" i="11"/>
  <c r="AZ51" i="11"/>
  <c r="AZ52" i="11"/>
  <c r="AZ53" i="11"/>
  <c r="AZ54" i="11"/>
  <c r="AZ55" i="11"/>
  <c r="AZ56" i="11"/>
  <c r="AZ57" i="11"/>
  <c r="AZ58" i="11"/>
  <c r="AZ59" i="11"/>
  <c r="AZ60" i="11"/>
  <c r="AZ61" i="11"/>
  <c r="AZ62" i="1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98" i="11"/>
  <c r="AZ99" i="11"/>
  <c r="AZ100" i="11"/>
  <c r="AZ101" i="11"/>
  <c r="AZ102" i="11"/>
  <c r="AZ103" i="11"/>
  <c r="AZ104" i="11"/>
  <c r="AZ105" i="11"/>
  <c r="AZ106" i="11"/>
  <c r="AZ107" i="11"/>
  <c r="AZ108" i="11"/>
  <c r="AZ109" i="11"/>
  <c r="AZ110" i="11"/>
  <c r="AZ111" i="11"/>
  <c r="AZ112" i="11"/>
  <c r="AZ113" i="11"/>
  <c r="AZ114" i="11"/>
  <c r="AZ115" i="11"/>
  <c r="AZ116" i="11"/>
  <c r="AZ117" i="11"/>
  <c r="AZ118" i="11"/>
  <c r="AZ119" i="11"/>
  <c r="AZ120" i="11"/>
  <c r="AZ121" i="11"/>
  <c r="AZ122" i="11"/>
  <c r="AZ123" i="11"/>
  <c r="AZ124" i="11"/>
  <c r="AZ125" i="11"/>
  <c r="AZ126" i="11"/>
  <c r="AZ127" i="11"/>
  <c r="AZ128" i="11"/>
  <c r="AZ129" i="11"/>
  <c r="AZ130" i="11"/>
  <c r="AZ131" i="11"/>
  <c r="AZ132" i="11"/>
  <c r="AZ133" i="11"/>
  <c r="AZ140" i="11"/>
  <c r="AZ141" i="11"/>
  <c r="AZ142" i="11"/>
  <c r="AZ143" i="11"/>
  <c r="AZ144" i="11"/>
  <c r="AZ145" i="11"/>
  <c r="AZ146" i="11"/>
  <c r="AZ147" i="11"/>
  <c r="AZ148" i="11"/>
  <c r="AZ149" i="11"/>
  <c r="AZ150" i="11"/>
  <c r="AZ151" i="11"/>
  <c r="AZ152" i="11"/>
  <c r="AZ153" i="11"/>
  <c r="AZ154" i="11"/>
  <c r="AZ155" i="11"/>
  <c r="AZ156" i="11"/>
  <c r="AZ157" i="11"/>
  <c r="AZ158" i="11"/>
  <c r="AZ159" i="11"/>
  <c r="AZ160" i="11"/>
  <c r="AZ161" i="11"/>
  <c r="AZ162" i="11"/>
  <c r="AZ163" i="11"/>
  <c r="AZ164" i="11"/>
  <c r="AZ165" i="11"/>
  <c r="AZ166" i="11"/>
  <c r="AZ167" i="11"/>
  <c r="AZ168" i="11"/>
  <c r="AZ169" i="11"/>
  <c r="AZ171" i="11"/>
  <c r="AZ172" i="11"/>
  <c r="AZ173" i="11"/>
  <c r="AZ174" i="11"/>
  <c r="AZ175" i="11"/>
  <c r="AZ176" i="11"/>
  <c r="AZ177" i="11"/>
  <c r="AZ178" i="11"/>
  <c r="AZ179" i="11"/>
  <c r="AZ180" i="11"/>
  <c r="AZ181" i="11"/>
  <c r="AZ182" i="11"/>
  <c r="AZ183" i="11"/>
  <c r="AZ184" i="11"/>
  <c r="AZ185" i="11"/>
  <c r="AZ186" i="11"/>
  <c r="AZ187" i="11"/>
  <c r="AZ188" i="11"/>
  <c r="AZ189" i="11"/>
  <c r="AZ190" i="11"/>
  <c r="AZ191" i="11"/>
  <c r="AZ192" i="11"/>
  <c r="AZ193" i="11"/>
  <c r="AZ194" i="11"/>
  <c r="AZ195" i="11"/>
  <c r="AZ196" i="11"/>
  <c r="AZ197" i="11"/>
  <c r="AZ198" i="11"/>
  <c r="AZ199" i="11"/>
  <c r="AZ200" i="11"/>
  <c r="AZ201" i="11"/>
  <c r="AZ202" i="11"/>
  <c r="AZ203" i="11"/>
  <c r="AZ204" i="11"/>
  <c r="AZ205" i="11"/>
  <c r="AZ206" i="11"/>
  <c r="AZ207" i="11"/>
  <c r="AZ208" i="11"/>
  <c r="AZ209" i="11"/>
  <c r="AZ210" i="11"/>
  <c r="AZ211" i="11"/>
  <c r="AZ212" i="11"/>
  <c r="AZ213" i="11"/>
  <c r="AZ214" i="11"/>
  <c r="AZ215" i="11"/>
  <c r="AZ216" i="11"/>
  <c r="AZ217" i="11"/>
  <c r="AZ218" i="11"/>
  <c r="AZ219" i="11"/>
  <c r="AZ220" i="11"/>
  <c r="AZ221" i="11"/>
  <c r="AZ222" i="11"/>
  <c r="AZ223" i="11"/>
  <c r="AZ224" i="11"/>
  <c r="AZ225" i="11"/>
  <c r="AZ226" i="11"/>
  <c r="AZ227" i="11"/>
  <c r="AZ228" i="11"/>
  <c r="AZ229" i="11"/>
  <c r="AZ230" i="11"/>
  <c r="AZ231" i="11"/>
  <c r="AZ232" i="11"/>
  <c r="AZ233" i="11"/>
  <c r="AZ234" i="11"/>
  <c r="AZ235" i="11"/>
  <c r="AZ236" i="11"/>
  <c r="AZ237" i="11"/>
  <c r="AZ238" i="11"/>
  <c r="AZ239" i="11"/>
  <c r="AZ240" i="11"/>
  <c r="AZ241" i="11"/>
  <c r="AZ8" i="11"/>
  <c r="BA9" i="11"/>
  <c r="BA10" i="11"/>
  <c r="BA11" i="11"/>
  <c r="BA12" i="11"/>
  <c r="BA13" i="11"/>
  <c r="BA14" i="11"/>
  <c r="BA15" i="11"/>
  <c r="BA16" i="11"/>
  <c r="BA17" i="11"/>
  <c r="BA18" i="11"/>
  <c r="BA19" i="11"/>
  <c r="BA20" i="11"/>
  <c r="BA21" i="11"/>
  <c r="BA22" i="11"/>
  <c r="BA23" i="11"/>
  <c r="BA24" i="11"/>
  <c r="BA25" i="11"/>
  <c r="BA26" i="11"/>
  <c r="BA27" i="11"/>
  <c r="BA8" i="11"/>
  <c r="BA28" i="11"/>
  <c r="BA29" i="1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3" i="11"/>
  <c r="BA94" i="11"/>
  <c r="BA95" i="11"/>
  <c r="BA96" i="11"/>
  <c r="BA98" i="11"/>
  <c r="BA99" i="11"/>
  <c r="BA102" i="11"/>
  <c r="BA103" i="11"/>
  <c r="BA104" i="11"/>
  <c r="BA105" i="11"/>
  <c r="BA106" i="11"/>
  <c r="BA107" i="11"/>
  <c r="BA108" i="11"/>
  <c r="BA109" i="11"/>
  <c r="BA110" i="11"/>
  <c r="BA111" i="11"/>
  <c r="BA112" i="11"/>
  <c r="BA121" i="11"/>
  <c r="BA123" i="11"/>
  <c r="BA125" i="11"/>
  <c r="BA134" i="11"/>
  <c r="BA135" i="11"/>
  <c r="BA136" i="11"/>
  <c r="BA137" i="11"/>
  <c r="BA142" i="11"/>
  <c r="BA143" i="11"/>
  <c r="BA144" i="11"/>
  <c r="BA145" i="11"/>
  <c r="BA146" i="11"/>
  <c r="BA147" i="11"/>
  <c r="BA148" i="11"/>
  <c r="BA149" i="11"/>
  <c r="BA150" i="11"/>
  <c r="BA151" i="11"/>
  <c r="BA152" i="11"/>
  <c r="BA153" i="11"/>
  <c r="BA154" i="11"/>
  <c r="BA155" i="11"/>
  <c r="BA156" i="11"/>
  <c r="BA157" i="11"/>
  <c r="BA158" i="11"/>
  <c r="BA159" i="11"/>
  <c r="BA160" i="11"/>
  <c r="BA161" i="11"/>
  <c r="BA162" i="11"/>
  <c r="BA163" i="11"/>
  <c r="BA164" i="11"/>
  <c r="BA165" i="11"/>
  <c r="BA166" i="11"/>
  <c r="BA167" i="11"/>
  <c r="BA168" i="11"/>
  <c r="BA169" i="11"/>
  <c r="BA170" i="11"/>
  <c r="BA171" i="11"/>
  <c r="BA172" i="11"/>
  <c r="BA173" i="11"/>
  <c r="BA174" i="11"/>
  <c r="BA175" i="11"/>
  <c r="BA176" i="11"/>
  <c r="BA177" i="11"/>
  <c r="BA178" i="11"/>
  <c r="BA179" i="11"/>
  <c r="BA180" i="11"/>
  <c r="BA181" i="11"/>
  <c r="BA182" i="11"/>
  <c r="BA183" i="11"/>
  <c r="BA184" i="11"/>
  <c r="BA185" i="11"/>
  <c r="BA186" i="11"/>
  <c r="BA187" i="11"/>
  <c r="BA188" i="11"/>
  <c r="BA189" i="11"/>
  <c r="BA190" i="11"/>
  <c r="BA191" i="11"/>
  <c r="BA192" i="11"/>
  <c r="BA193" i="11"/>
  <c r="BA194" i="11"/>
  <c r="BA195" i="11"/>
  <c r="BA196" i="11"/>
  <c r="BA197" i="11"/>
  <c r="BA198" i="11"/>
  <c r="BA199" i="11"/>
  <c r="BA200" i="11"/>
  <c r="BA201" i="11"/>
  <c r="BA202" i="11"/>
  <c r="BA203" i="11"/>
  <c r="BA204" i="11"/>
  <c r="BA205" i="11"/>
  <c r="BA206" i="11"/>
  <c r="BA207" i="11"/>
  <c r="BA208" i="11"/>
  <c r="BA209" i="11"/>
  <c r="BA210" i="11"/>
  <c r="BA211" i="11"/>
  <c r="BA212" i="11"/>
  <c r="BA213" i="11"/>
  <c r="BA214" i="11"/>
  <c r="BA215" i="11"/>
  <c r="BA216" i="11"/>
  <c r="BA217" i="11"/>
  <c r="BA218" i="11"/>
  <c r="BA219" i="11"/>
  <c r="BA220" i="11"/>
  <c r="BA221" i="11"/>
  <c r="BA222" i="11"/>
  <c r="BA223" i="11"/>
  <c r="BA224" i="11"/>
  <c r="BA225" i="11"/>
  <c r="BA226" i="11"/>
  <c r="BA227" i="11"/>
  <c r="BA228" i="11"/>
  <c r="BA229" i="11"/>
  <c r="BA230" i="11"/>
  <c r="BA231" i="11"/>
  <c r="BA232" i="11"/>
  <c r="BA233" i="11"/>
  <c r="BA234" i="11"/>
  <c r="BA235" i="11"/>
  <c r="BA236" i="11"/>
  <c r="BA237" i="11"/>
  <c r="BA238" i="11"/>
  <c r="BA239" i="11"/>
  <c r="BA240" i="11"/>
  <c r="BA241" i="11"/>
  <c r="AY19"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Y164" i="11"/>
  <c r="AY165" i="11"/>
  <c r="AY166" i="11"/>
  <c r="AY167" i="11"/>
  <c r="AY168" i="11"/>
  <c r="AY169" i="11"/>
  <c r="AY170" i="11"/>
  <c r="AY171" i="11"/>
  <c r="AY172" i="11"/>
  <c r="AY173" i="11"/>
  <c r="AY174" i="11"/>
  <c r="AY175" i="11"/>
  <c r="AY176" i="11"/>
  <c r="AY177" i="11"/>
  <c r="AY178" i="11"/>
  <c r="AY179" i="11"/>
  <c r="AY180" i="11"/>
  <c r="AY181" i="11"/>
  <c r="AY182" i="11"/>
  <c r="AY183" i="11"/>
  <c r="AY184" i="11"/>
  <c r="AY185" i="11"/>
  <c r="AY186" i="11"/>
  <c r="AY187" i="11"/>
  <c r="AY188" i="11"/>
  <c r="AY189" i="11"/>
  <c r="AY190" i="11"/>
  <c r="BC195" i="11" s="1"/>
  <c r="AV191" i="5" s="1"/>
  <c r="AY142" i="11"/>
  <c r="AY9" i="11"/>
  <c r="AY10" i="11"/>
  <c r="AY11" i="11"/>
  <c r="AY12" i="11"/>
  <c r="AY13" i="11"/>
  <c r="AY14" i="11"/>
  <c r="AY15" i="11"/>
  <c r="AY16" i="11"/>
  <c r="AY17" i="11"/>
  <c r="AY18" i="11"/>
  <c r="AY20" i="11"/>
  <c r="AY21" i="11"/>
  <c r="AY22" i="11"/>
  <c r="AY23" i="11"/>
  <c r="AY24" i="11"/>
  <c r="AY25" i="11"/>
  <c r="AY26" i="11"/>
  <c r="AY27" i="11"/>
  <c r="AY28" i="11"/>
  <c r="AY29" i="11"/>
  <c r="AY30" i="11"/>
  <c r="AY31" i="11"/>
  <c r="AY32" i="11"/>
  <c r="AY33" i="11"/>
  <c r="AY34" i="11"/>
  <c r="AY35" i="11"/>
  <c r="AY36" i="11"/>
  <c r="AY37" i="11"/>
  <c r="AY38" i="11"/>
  <c r="AY39" i="11"/>
  <c r="AY40" i="11"/>
  <c r="AY41" i="11"/>
  <c r="AY42" i="11"/>
  <c r="AY43" i="11"/>
  <c r="AY44" i="11"/>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3" i="11"/>
  <c r="AY94" i="11"/>
  <c r="AY95" i="11"/>
  <c r="AY96" i="11"/>
  <c r="AY98" i="11"/>
  <c r="AY99" i="11"/>
  <c r="AY102" i="11"/>
  <c r="AY103" i="11"/>
  <c r="AY104" i="11"/>
  <c r="AY105" i="11"/>
  <c r="AY106" i="11"/>
  <c r="AY107" i="11"/>
  <c r="AY108" i="11"/>
  <c r="AY109" i="11"/>
  <c r="AY110" i="11"/>
  <c r="AY111" i="11"/>
  <c r="AY8" i="11"/>
  <c r="AY125" i="11"/>
  <c r="AY134" i="11"/>
  <c r="AY135" i="11"/>
  <c r="AY137" i="11"/>
  <c r="AU281" i="11"/>
  <c r="AU280" i="11"/>
  <c r="AU279" i="11"/>
  <c r="AU278" i="11"/>
  <c r="AU277" i="11"/>
  <c r="AU276" i="11"/>
  <c r="AU275" i="11"/>
  <c r="AU274" i="11"/>
  <c r="AU273" i="11"/>
  <c r="AU272" i="11"/>
  <c r="AU271" i="11"/>
  <c r="AU270" i="11"/>
  <c r="AU269" i="11"/>
  <c r="AU268" i="11"/>
  <c r="AU267" i="11"/>
  <c r="AU266" i="11"/>
  <c r="AU265" i="11"/>
  <c r="AU264" i="11"/>
  <c r="AU263" i="11"/>
  <c r="AU262" i="11"/>
  <c r="AU261" i="11"/>
  <c r="AU260" i="11"/>
  <c r="AU259" i="11"/>
  <c r="AU258" i="11"/>
  <c r="AU257" i="11"/>
  <c r="AU256" i="11"/>
  <c r="AU255" i="11"/>
  <c r="AU254" i="11"/>
  <c r="AU253" i="11"/>
  <c r="AU252" i="11"/>
  <c r="AU251" i="11"/>
  <c r="AU250" i="11"/>
  <c r="AU249" i="11"/>
  <c r="AT281" i="11"/>
  <c r="AT280" i="11"/>
  <c r="AT279" i="11"/>
  <c r="AT278" i="11"/>
  <c r="AT277" i="11"/>
  <c r="AT276" i="11"/>
  <c r="AT275" i="11"/>
  <c r="AT274" i="11"/>
  <c r="AT273" i="11"/>
  <c r="AT272" i="11"/>
  <c r="AT271" i="11"/>
  <c r="AT270" i="11"/>
  <c r="AT269" i="11"/>
  <c r="AT268" i="11"/>
  <c r="AT267" i="11"/>
  <c r="AT266" i="11"/>
  <c r="AT265" i="11"/>
  <c r="AT264" i="11"/>
  <c r="AT263" i="11"/>
  <c r="AT262" i="11"/>
  <c r="AT261" i="11"/>
  <c r="AT260" i="11"/>
  <c r="AT259" i="11"/>
  <c r="AT258" i="11"/>
  <c r="AT257" i="11"/>
  <c r="AT256" i="11"/>
  <c r="AT255" i="11"/>
  <c r="AT254" i="11"/>
  <c r="AT253" i="11"/>
  <c r="AT252" i="11"/>
  <c r="AT251" i="11"/>
  <c r="AT250" i="11"/>
  <c r="AT249" i="11"/>
  <c r="AS281" i="11"/>
  <c r="AS280" i="11"/>
  <c r="AS279" i="11"/>
  <c r="AS278" i="11"/>
  <c r="AS277" i="11"/>
  <c r="AS276" i="11"/>
  <c r="AS275" i="11"/>
  <c r="AS274" i="11"/>
  <c r="AS273" i="11"/>
  <c r="AS272" i="11"/>
  <c r="AS271" i="11"/>
  <c r="AS270" i="11"/>
  <c r="AS269" i="11"/>
  <c r="AS268" i="11"/>
  <c r="AS267" i="11"/>
  <c r="AS266" i="11"/>
  <c r="AS265" i="11"/>
  <c r="AS264" i="11"/>
  <c r="AS263" i="11"/>
  <c r="AS262" i="11"/>
  <c r="AS261" i="11"/>
  <c r="AS260" i="11"/>
  <c r="AS259" i="11"/>
  <c r="AS258" i="11"/>
  <c r="AS257" i="11"/>
  <c r="AS256" i="11"/>
  <c r="AS255" i="11"/>
  <c r="AS254" i="11"/>
  <c r="AS253" i="11"/>
  <c r="AS252" i="11"/>
  <c r="AS251" i="11"/>
  <c r="AS250" i="11"/>
  <c r="AS249" i="11"/>
  <c r="AR281" i="11"/>
  <c r="AR280" i="11"/>
  <c r="AR279" i="11"/>
  <c r="AR278" i="11"/>
  <c r="AR277" i="11"/>
  <c r="AR276" i="11"/>
  <c r="AR275" i="11"/>
  <c r="AR274" i="11"/>
  <c r="AR273" i="11"/>
  <c r="AR272" i="11"/>
  <c r="AR271" i="11"/>
  <c r="AR270" i="11"/>
  <c r="AR269" i="11"/>
  <c r="AR268" i="11"/>
  <c r="AR267" i="11"/>
  <c r="AR266" i="11"/>
  <c r="AR265" i="11"/>
  <c r="AR264" i="11"/>
  <c r="AR263" i="11"/>
  <c r="AR262" i="11"/>
  <c r="AR261" i="11"/>
  <c r="AR260" i="11"/>
  <c r="AR259" i="11"/>
  <c r="AR258" i="11"/>
  <c r="AR257" i="11"/>
  <c r="AR256" i="11"/>
  <c r="AR255" i="11"/>
  <c r="AR254" i="11"/>
  <c r="AR253" i="11"/>
  <c r="AR252" i="11"/>
  <c r="AR251" i="11"/>
  <c r="AR250" i="11"/>
  <c r="AR249" i="11"/>
  <c r="AQ281" i="11"/>
  <c r="AQ280" i="11"/>
  <c r="AQ279" i="11"/>
  <c r="AQ278" i="11"/>
  <c r="AQ277" i="11"/>
  <c r="AQ276" i="11"/>
  <c r="AQ275" i="11"/>
  <c r="AQ274" i="11"/>
  <c r="AQ273" i="11"/>
  <c r="AQ272" i="11"/>
  <c r="AQ271" i="11"/>
  <c r="AQ270" i="11"/>
  <c r="AQ269" i="11"/>
  <c r="AQ268" i="11"/>
  <c r="AQ267" i="11"/>
  <c r="AQ266" i="11"/>
  <c r="AQ265" i="11"/>
  <c r="AQ264" i="11"/>
  <c r="AQ263" i="11"/>
  <c r="AQ262" i="11"/>
  <c r="AQ261" i="11"/>
  <c r="AQ260" i="11"/>
  <c r="AQ259" i="11"/>
  <c r="AQ258" i="11"/>
  <c r="AQ257" i="11"/>
  <c r="AQ256" i="11"/>
  <c r="AQ255" i="11"/>
  <c r="AQ254" i="11"/>
  <c r="AQ253" i="11"/>
  <c r="AQ252" i="11"/>
  <c r="AQ251" i="11"/>
  <c r="AQ250" i="11"/>
  <c r="AQ249" i="11"/>
  <c r="AP281" i="11"/>
  <c r="AP280" i="11"/>
  <c r="AP279" i="11"/>
  <c r="AP278" i="11"/>
  <c r="AP277" i="11"/>
  <c r="AP276" i="11"/>
  <c r="AP275" i="11"/>
  <c r="AP274" i="11"/>
  <c r="AP273" i="11"/>
  <c r="AP272" i="11"/>
  <c r="AP271" i="11"/>
  <c r="AP270" i="11"/>
  <c r="AP269" i="11"/>
  <c r="AP268" i="11"/>
  <c r="AP267" i="11"/>
  <c r="AP266" i="11"/>
  <c r="AP265" i="11"/>
  <c r="AP264" i="11"/>
  <c r="AP263" i="11"/>
  <c r="AP262" i="11"/>
  <c r="AP261" i="11"/>
  <c r="AP260" i="11"/>
  <c r="AP259" i="11"/>
  <c r="AP258" i="11"/>
  <c r="AP257" i="11"/>
  <c r="AP256" i="11"/>
  <c r="AP255" i="11"/>
  <c r="AP254" i="11"/>
  <c r="AP253" i="11"/>
  <c r="AP252" i="11"/>
  <c r="AP251" i="11"/>
  <c r="AP250" i="11"/>
  <c r="AP249" i="11"/>
  <c r="AO281" i="11"/>
  <c r="AO280" i="11"/>
  <c r="AO279" i="11"/>
  <c r="AO278" i="11"/>
  <c r="AO277" i="11"/>
  <c r="AO276" i="11"/>
  <c r="AO275" i="11"/>
  <c r="AO274" i="11"/>
  <c r="AO273" i="11"/>
  <c r="AO272" i="11"/>
  <c r="AO271" i="11"/>
  <c r="AO270" i="11"/>
  <c r="AO269" i="11"/>
  <c r="AO268" i="11"/>
  <c r="AO267" i="11"/>
  <c r="AO266" i="11"/>
  <c r="AO263" i="11"/>
  <c r="AO262" i="11"/>
  <c r="AO261" i="11"/>
  <c r="AO260" i="11"/>
  <c r="AO259" i="11"/>
  <c r="AO258" i="11"/>
  <c r="AO257" i="11"/>
  <c r="AO256" i="11"/>
  <c r="AO255" i="11"/>
  <c r="AO254" i="11"/>
  <c r="AO253" i="11"/>
  <c r="AO252" i="11"/>
  <c r="AO251" i="11"/>
  <c r="AO249" i="11"/>
  <c r="AN281" i="11"/>
  <c r="AN280" i="11"/>
  <c r="AN279" i="11"/>
  <c r="AN274" i="11"/>
  <c r="AN273" i="11"/>
  <c r="AN272" i="11"/>
  <c r="AN271" i="11"/>
  <c r="AN262" i="11"/>
  <c r="AN260" i="11"/>
  <c r="AN258" i="11"/>
  <c r="AN249" i="11"/>
  <c r="AM281" i="11"/>
  <c r="AM280" i="11"/>
  <c r="AM279" i="11"/>
  <c r="AM278" i="11"/>
  <c r="AM277" i="11"/>
  <c r="AM276" i="11"/>
  <c r="AM275" i="11"/>
  <c r="AM274" i="11"/>
  <c r="AM273" i="11"/>
  <c r="AM272" i="11"/>
  <c r="AM271" i="11"/>
  <c r="AM270" i="11"/>
  <c r="AM269" i="11"/>
  <c r="AM268" i="11"/>
  <c r="AM267" i="11"/>
  <c r="AM266" i="11"/>
  <c r="AM265" i="11"/>
  <c r="AM264" i="11"/>
  <c r="AM263" i="11"/>
  <c r="AM262" i="11"/>
  <c r="AM261" i="11"/>
  <c r="AM260" i="11"/>
  <c r="AM259" i="11"/>
  <c r="AM258" i="11"/>
  <c r="AM257" i="11"/>
  <c r="AM256" i="11"/>
  <c r="AM255" i="11"/>
  <c r="AM254" i="11"/>
  <c r="AM253" i="11"/>
  <c r="AM252" i="11"/>
  <c r="AM251" i="11"/>
  <c r="AM250" i="11"/>
  <c r="AM249" i="11"/>
  <c r="AL281" i="11"/>
  <c r="AL280" i="11"/>
  <c r="AL279" i="11"/>
  <c r="AL278" i="11"/>
  <c r="AL277" i="11"/>
  <c r="AL276" i="11"/>
  <c r="AL275" i="11"/>
  <c r="AL274" i="11"/>
  <c r="AL273" i="11"/>
  <c r="AL272" i="11"/>
  <c r="AL271" i="11"/>
  <c r="AL270" i="11"/>
  <c r="AL269" i="11"/>
  <c r="AL268" i="11"/>
  <c r="AL267" i="11"/>
  <c r="AL266" i="11"/>
  <c r="AL265" i="11"/>
  <c r="AL264" i="11"/>
  <c r="AL263" i="11"/>
  <c r="AL262" i="11"/>
  <c r="AL261" i="11"/>
  <c r="AL260" i="11"/>
  <c r="AL259" i="11"/>
  <c r="AL258" i="11"/>
  <c r="AL257" i="11"/>
  <c r="AL256" i="11"/>
  <c r="AL255" i="11"/>
  <c r="AL254" i="11"/>
  <c r="AL253" i="11"/>
  <c r="AL252" i="11"/>
  <c r="AL251" i="11"/>
  <c r="AL250" i="11"/>
  <c r="AL249" i="11"/>
  <c r="AK281" i="11"/>
  <c r="AK280" i="11"/>
  <c r="AK279" i="11"/>
  <c r="AK278" i="11"/>
  <c r="AK277" i="11"/>
  <c r="AK276" i="11"/>
  <c r="AK275" i="11"/>
  <c r="AK274" i="11"/>
  <c r="AK273" i="11"/>
  <c r="AK272" i="11"/>
  <c r="AK271" i="11"/>
  <c r="AK270" i="11"/>
  <c r="AK269" i="11"/>
  <c r="AK268" i="11"/>
  <c r="AK267" i="11"/>
  <c r="AK266" i="11"/>
  <c r="AK265" i="11"/>
  <c r="AK264" i="11"/>
  <c r="AK263" i="11"/>
  <c r="AK262" i="11"/>
  <c r="AK261" i="11"/>
  <c r="AK260" i="11"/>
  <c r="AK259" i="11"/>
  <c r="AK258" i="11"/>
  <c r="AK257" i="11"/>
  <c r="AK256" i="11"/>
  <c r="AK255" i="11"/>
  <c r="AK254" i="11"/>
  <c r="AK253" i="11"/>
  <c r="AK252" i="11"/>
  <c r="AK251" i="11"/>
  <c r="AK250" i="11"/>
  <c r="AK249" i="11"/>
  <c r="AJ281" i="11"/>
  <c r="AJ280" i="11"/>
  <c r="AJ279" i="11"/>
  <c r="AJ278" i="11"/>
  <c r="AJ277" i="11"/>
  <c r="AJ276" i="11"/>
  <c r="AJ275" i="11"/>
  <c r="AJ274" i="11"/>
  <c r="AJ273" i="11"/>
  <c r="AJ272" i="11"/>
  <c r="AJ271" i="11"/>
  <c r="AJ270" i="11"/>
  <c r="AJ269" i="11"/>
  <c r="AJ268" i="11"/>
  <c r="AJ267" i="11"/>
  <c r="AJ266" i="11"/>
  <c r="AJ265" i="11"/>
  <c r="AJ264" i="11"/>
  <c r="AJ263" i="11"/>
  <c r="AJ262" i="11"/>
  <c r="AJ261" i="11"/>
  <c r="AJ260" i="11"/>
  <c r="AJ259" i="11"/>
  <c r="AJ258" i="11"/>
  <c r="AJ257" i="11"/>
  <c r="AJ256" i="11"/>
  <c r="AJ255" i="11"/>
  <c r="AJ254" i="11"/>
  <c r="AJ253" i="11"/>
  <c r="AJ252" i="11"/>
  <c r="AJ251" i="11"/>
  <c r="AJ250" i="11"/>
  <c r="AJ249" i="11"/>
  <c r="AI281" i="11"/>
  <c r="AI280" i="11"/>
  <c r="AI279" i="11"/>
  <c r="AI278" i="11"/>
  <c r="AI277" i="11"/>
  <c r="AI276" i="11"/>
  <c r="AI275" i="11"/>
  <c r="AI274" i="11"/>
  <c r="AI273" i="11"/>
  <c r="AI272" i="11"/>
  <c r="AI271" i="11"/>
  <c r="AI270" i="11"/>
  <c r="AI269" i="11"/>
  <c r="AI268" i="11"/>
  <c r="AI267" i="11"/>
  <c r="AI266" i="11"/>
  <c r="AI265" i="11"/>
  <c r="AI264" i="11"/>
  <c r="AI263" i="11"/>
  <c r="AI262" i="11"/>
  <c r="AI261" i="11"/>
  <c r="AI260" i="11"/>
  <c r="AI259" i="11"/>
  <c r="AI258" i="11"/>
  <c r="AI257" i="11"/>
  <c r="AI256" i="11"/>
  <c r="AI255" i="11"/>
  <c r="AI254" i="11"/>
  <c r="AI253" i="11"/>
  <c r="AI252" i="11"/>
  <c r="AI251" i="11"/>
  <c r="AI250" i="11"/>
  <c r="AI249" i="11"/>
  <c r="AH281" i="11"/>
  <c r="AH280" i="11"/>
  <c r="AH279" i="11"/>
  <c r="AH278" i="11"/>
  <c r="AH277" i="11"/>
  <c r="AH276" i="11"/>
  <c r="AH275" i="11"/>
  <c r="AH274" i="11"/>
  <c r="AH273" i="11"/>
  <c r="AH272" i="11"/>
  <c r="AH271" i="11"/>
  <c r="AH270" i="11"/>
  <c r="AH269" i="11"/>
  <c r="AH268" i="11"/>
  <c r="AH267" i="11"/>
  <c r="AH266" i="11"/>
  <c r="AH265" i="11"/>
  <c r="AH264" i="11"/>
  <c r="AH263" i="11"/>
  <c r="AH262" i="11"/>
  <c r="AH261" i="11"/>
  <c r="AH260" i="11"/>
  <c r="AH259" i="11"/>
  <c r="AH258" i="11"/>
  <c r="AH257" i="11"/>
  <c r="AH256" i="11"/>
  <c r="AH255" i="11"/>
  <c r="AH254" i="11"/>
  <c r="AH253" i="11"/>
  <c r="AH252" i="11"/>
  <c r="AH251" i="11"/>
  <c r="AH249" i="11"/>
  <c r="AG249" i="11"/>
  <c r="AG281" i="11"/>
  <c r="AG280" i="11"/>
  <c r="AG279" i="11"/>
  <c r="AG276" i="11"/>
  <c r="AG275" i="11"/>
  <c r="AG274" i="11"/>
  <c r="AG273" i="11"/>
  <c r="AG272" i="11"/>
  <c r="AG271" i="11"/>
  <c r="AG270" i="11"/>
  <c r="AG267" i="11"/>
  <c r="AG262" i="11"/>
  <c r="AG260" i="11"/>
  <c r="AG258" i="11"/>
  <c r="AG251" i="11"/>
  <c r="O98" i="11"/>
  <c r="AT94" i="5" s="1"/>
  <c r="O99" i="11"/>
  <c r="AT95" i="5" s="1"/>
  <c r="O100" i="11"/>
  <c r="AT96" i="5" s="1"/>
  <c r="O101" i="11"/>
  <c r="AT97" i="5" s="1"/>
  <c r="O102" i="11"/>
  <c r="AT98" i="5" s="1"/>
  <c r="O103" i="11"/>
  <c r="AT99" i="5" s="1"/>
  <c r="O104" i="11"/>
  <c r="AT100" i="5" s="1"/>
  <c r="O105" i="11"/>
  <c r="AT101" i="5" s="1"/>
  <c r="O106" i="11"/>
  <c r="AT102" i="5" s="1"/>
  <c r="O107" i="11"/>
  <c r="AT103" i="5" s="1"/>
  <c r="O108" i="11"/>
  <c r="AT104" i="5" s="1"/>
  <c r="O109" i="11"/>
  <c r="AT105" i="5" s="1"/>
  <c r="O143" i="11"/>
  <c r="AT139" i="5" s="1"/>
  <c r="O144" i="11"/>
  <c r="AT140" i="5" s="1"/>
  <c r="O145" i="11"/>
  <c r="AT141" i="5" s="1"/>
  <c r="O146" i="11"/>
  <c r="AT142" i="5" s="1"/>
  <c r="O147" i="11"/>
  <c r="AT143" i="5" s="1"/>
  <c r="O212" i="11"/>
  <c r="O213" i="11"/>
  <c r="O214" i="11"/>
  <c r="O215" i="11"/>
  <c r="O216" i="11"/>
  <c r="O217" i="11"/>
  <c r="O82" i="11"/>
  <c r="AT78" i="5" s="1"/>
  <c r="N191" i="11"/>
  <c r="N187" i="11"/>
  <c r="N184" i="11"/>
  <c r="N183" i="11"/>
  <c r="N182" i="11"/>
  <c r="N179" i="11"/>
  <c r="N177" i="11"/>
  <c r="N169" i="11"/>
  <c r="CO8" i="5" l="1"/>
  <c r="BI81" i="5"/>
  <c r="BK81" i="5" s="1"/>
  <c r="BV237" i="11"/>
  <c r="BA233" i="5" s="1"/>
  <c r="BV225" i="11"/>
  <c r="BA221" i="5" s="1"/>
  <c r="BV221" i="11"/>
  <c r="BA217" i="5" s="1"/>
  <c r="BV213" i="11"/>
  <c r="BA209" i="5" s="1"/>
  <c r="BV205" i="11"/>
  <c r="BA201" i="5" s="1"/>
  <c r="BG201" i="5" s="1"/>
  <c r="BV189" i="11"/>
  <c r="BA185" i="5" s="1"/>
  <c r="BG185" i="5" s="1"/>
  <c r="BV185" i="11"/>
  <c r="BA181" i="5" s="1"/>
  <c r="BG181" i="5" s="1"/>
  <c r="BV169" i="11"/>
  <c r="BA165" i="5" s="1"/>
  <c r="BG165" i="5" s="1"/>
  <c r="BV165" i="11"/>
  <c r="BA161" i="5" s="1"/>
  <c r="BG161" i="5" s="1"/>
  <c r="BV157" i="11"/>
  <c r="BA153" i="5" s="1"/>
  <c r="BG153" i="5" s="1"/>
  <c r="BV145" i="11"/>
  <c r="BA141" i="5" s="1"/>
  <c r="BG141" i="5" s="1"/>
  <c r="BV141" i="11"/>
  <c r="BA137" i="5" s="1"/>
  <c r="BG137" i="5" s="1"/>
  <c r="BV133" i="11"/>
  <c r="BA129" i="5" s="1"/>
  <c r="BG129" i="5" s="1"/>
  <c r="BV121" i="11"/>
  <c r="BA117" i="5" s="1"/>
  <c r="BG117" i="5" s="1"/>
  <c r="BV105" i="11"/>
  <c r="BA101" i="5" s="1"/>
  <c r="BG101" i="5" s="1"/>
  <c r="BV101" i="11"/>
  <c r="BA97" i="5" s="1"/>
  <c r="BG97" i="5" s="1"/>
  <c r="BV93" i="11"/>
  <c r="BA89" i="5" s="1"/>
  <c r="BV85" i="11"/>
  <c r="BA81" i="5" s="1"/>
  <c r="BV77" i="11"/>
  <c r="BA73" i="5" s="1"/>
  <c r="BV65" i="11"/>
  <c r="BA61" i="5" s="1"/>
  <c r="BV61" i="11"/>
  <c r="BA57" i="5" s="1"/>
  <c r="BV53" i="11"/>
  <c r="BA49" i="5" s="1"/>
  <c r="BV45" i="11"/>
  <c r="BA41" i="5" s="1"/>
  <c r="BV37" i="11"/>
  <c r="BA33" i="5" s="1"/>
  <c r="BV33" i="11"/>
  <c r="BA29" i="5" s="1"/>
  <c r="BV17" i="11"/>
  <c r="BA13" i="5" s="1"/>
  <c r="BV239" i="11"/>
  <c r="BA235" i="5" s="1"/>
  <c r="BV240" i="11"/>
  <c r="BA236" i="5" s="1"/>
  <c r="BV236" i="11"/>
  <c r="BA232" i="5" s="1"/>
  <c r="BV232" i="11"/>
  <c r="BA228" i="5" s="1"/>
  <c r="BV228" i="11"/>
  <c r="BA224" i="5" s="1"/>
  <c r="BV224" i="11"/>
  <c r="BA220" i="5" s="1"/>
  <c r="BV220" i="11"/>
  <c r="BA216" i="5" s="1"/>
  <c r="BV216" i="11"/>
  <c r="BA212" i="5" s="1"/>
  <c r="BV212" i="11"/>
  <c r="BA208" i="5" s="1"/>
  <c r="BG208" i="5" s="1"/>
  <c r="BV208" i="11"/>
  <c r="BA204" i="5" s="1"/>
  <c r="BG204" i="5" s="1"/>
  <c r="BV204" i="11"/>
  <c r="BA200" i="5" s="1"/>
  <c r="BG200" i="5" s="1"/>
  <c r="BV200" i="11"/>
  <c r="BA196" i="5" s="1"/>
  <c r="BG196" i="5" s="1"/>
  <c r="BV196" i="11"/>
  <c r="BA192" i="5" s="1"/>
  <c r="BG192" i="5" s="1"/>
  <c r="BV192" i="11"/>
  <c r="BA188" i="5" s="1"/>
  <c r="BG188" i="5" s="1"/>
  <c r="BV188" i="11"/>
  <c r="BA184" i="5" s="1"/>
  <c r="BG184" i="5" s="1"/>
  <c r="BV184" i="11"/>
  <c r="BA180" i="5" s="1"/>
  <c r="BG180" i="5" s="1"/>
  <c r="BV180" i="11"/>
  <c r="BA176" i="5" s="1"/>
  <c r="BG176" i="5" s="1"/>
  <c r="BV176" i="11"/>
  <c r="BA172" i="5" s="1"/>
  <c r="BG172" i="5" s="1"/>
  <c r="BV172" i="11"/>
  <c r="BA168" i="5" s="1"/>
  <c r="BG168" i="5" s="1"/>
  <c r="BV168" i="11"/>
  <c r="BA164" i="5" s="1"/>
  <c r="BG164" i="5" s="1"/>
  <c r="BV164" i="11"/>
  <c r="BA160" i="5" s="1"/>
  <c r="BG160" i="5" s="1"/>
  <c r="BV160" i="11"/>
  <c r="BA156" i="5" s="1"/>
  <c r="BG156" i="5" s="1"/>
  <c r="BV156" i="11"/>
  <c r="BA152" i="5" s="1"/>
  <c r="BG152" i="5" s="1"/>
  <c r="BV152" i="11"/>
  <c r="BA148" i="5" s="1"/>
  <c r="BG148" i="5" s="1"/>
  <c r="BV148" i="11"/>
  <c r="BA144" i="5" s="1"/>
  <c r="BG144" i="5" s="1"/>
  <c r="BV144" i="11"/>
  <c r="BA140" i="5" s="1"/>
  <c r="BG140" i="5" s="1"/>
  <c r="BV140" i="11"/>
  <c r="BA136" i="5" s="1"/>
  <c r="BG136" i="5" s="1"/>
  <c r="BV136" i="11"/>
  <c r="BA132" i="5" s="1"/>
  <c r="BG132" i="5" s="1"/>
  <c r="BV132" i="11"/>
  <c r="BA128" i="5" s="1"/>
  <c r="BG128" i="5" s="1"/>
  <c r="BV128" i="11"/>
  <c r="BA124" i="5" s="1"/>
  <c r="BG124" i="5" s="1"/>
  <c r="BV124" i="11"/>
  <c r="BA120" i="5" s="1"/>
  <c r="BG120" i="5" s="1"/>
  <c r="BV120" i="11"/>
  <c r="BA116" i="5" s="1"/>
  <c r="BG116" i="5" s="1"/>
  <c r="BV116" i="11"/>
  <c r="BA112" i="5" s="1"/>
  <c r="BG112" i="5" s="1"/>
  <c r="BV112" i="11"/>
  <c r="BA108" i="5" s="1"/>
  <c r="BG108" i="5" s="1"/>
  <c r="BV108" i="11"/>
  <c r="BA104" i="5" s="1"/>
  <c r="BG104" i="5" s="1"/>
  <c r="BV104" i="11"/>
  <c r="BA100" i="5" s="1"/>
  <c r="BG100" i="5" s="1"/>
  <c r="BV100" i="11"/>
  <c r="BA96" i="5" s="1"/>
  <c r="BG96" i="5" s="1"/>
  <c r="BV96" i="11"/>
  <c r="BA92" i="5" s="1"/>
  <c r="BG92" i="5" s="1"/>
  <c r="BV92" i="11"/>
  <c r="BA88" i="5" s="1"/>
  <c r="BV88" i="11"/>
  <c r="BA84" i="5" s="1"/>
  <c r="BV84" i="11"/>
  <c r="BA80" i="5" s="1"/>
  <c r="BV80" i="11"/>
  <c r="BA76" i="5" s="1"/>
  <c r="BV76" i="11"/>
  <c r="BA72" i="5" s="1"/>
  <c r="BV72" i="11"/>
  <c r="BA68" i="5" s="1"/>
  <c r="BV68" i="11"/>
  <c r="BA64" i="5" s="1"/>
  <c r="BV64" i="11"/>
  <c r="BA60" i="5" s="1"/>
  <c r="BV60" i="11"/>
  <c r="BA56" i="5" s="1"/>
  <c r="BV56" i="11"/>
  <c r="BA52" i="5" s="1"/>
  <c r="BV52" i="11"/>
  <c r="BA48" i="5" s="1"/>
  <c r="BV48" i="11"/>
  <c r="BA44" i="5" s="1"/>
  <c r="BV44" i="11"/>
  <c r="BA40" i="5" s="1"/>
  <c r="BV40" i="11"/>
  <c r="BA36" i="5" s="1"/>
  <c r="BV36" i="11"/>
  <c r="BA32" i="5" s="1"/>
  <c r="BV32" i="11"/>
  <c r="BA28" i="5" s="1"/>
  <c r="BV28" i="11"/>
  <c r="BA24" i="5" s="1"/>
  <c r="BV24" i="11"/>
  <c r="BA20" i="5" s="1"/>
  <c r="BV20" i="11"/>
  <c r="BA16" i="5" s="1"/>
  <c r="BV16" i="11"/>
  <c r="BA12" i="5" s="1"/>
  <c r="BV12" i="11"/>
  <c r="BA8" i="5" s="1"/>
  <c r="BV241" i="11"/>
  <c r="BA237" i="5" s="1"/>
  <c r="BV233" i="11"/>
  <c r="BA229" i="5" s="1"/>
  <c r="BV229" i="11"/>
  <c r="BA225" i="5" s="1"/>
  <c r="BV217" i="11"/>
  <c r="BA213" i="5" s="1"/>
  <c r="BV209" i="11"/>
  <c r="BA205" i="5" s="1"/>
  <c r="BG205" i="5" s="1"/>
  <c r="BV201" i="11"/>
  <c r="BA197" i="5" s="1"/>
  <c r="BG197" i="5" s="1"/>
  <c r="BV197" i="11"/>
  <c r="BA193" i="5" s="1"/>
  <c r="BG193" i="5" s="1"/>
  <c r="BV193" i="11"/>
  <c r="BA189" i="5" s="1"/>
  <c r="BG189" i="5" s="1"/>
  <c r="BV181" i="11"/>
  <c r="BA177" i="5" s="1"/>
  <c r="BG177" i="5" s="1"/>
  <c r="BV177" i="11"/>
  <c r="BA173" i="5" s="1"/>
  <c r="BG173" i="5" s="1"/>
  <c r="BV173" i="11"/>
  <c r="BA169" i="5" s="1"/>
  <c r="BG169" i="5" s="1"/>
  <c r="BV161" i="11"/>
  <c r="BA157" i="5" s="1"/>
  <c r="BG157" i="5" s="1"/>
  <c r="BV153" i="11"/>
  <c r="BA149" i="5" s="1"/>
  <c r="BG149" i="5" s="1"/>
  <c r="BV149" i="11"/>
  <c r="BA145" i="5" s="1"/>
  <c r="BG145" i="5" s="1"/>
  <c r="BV137" i="11"/>
  <c r="BA133" i="5" s="1"/>
  <c r="BG133" i="5" s="1"/>
  <c r="BV129" i="11"/>
  <c r="BA125" i="5" s="1"/>
  <c r="BG125" i="5" s="1"/>
  <c r="BV125" i="11"/>
  <c r="BA121" i="5" s="1"/>
  <c r="BG121" i="5" s="1"/>
  <c r="BV117" i="11"/>
  <c r="BA113" i="5" s="1"/>
  <c r="BG113" i="5" s="1"/>
  <c r="BV113" i="11"/>
  <c r="BA109" i="5" s="1"/>
  <c r="BG109" i="5" s="1"/>
  <c r="BV109" i="11"/>
  <c r="BA105" i="5" s="1"/>
  <c r="BG105" i="5" s="1"/>
  <c r="BV97" i="11"/>
  <c r="BA93" i="5" s="1"/>
  <c r="BG93" i="5" s="1"/>
  <c r="BV89" i="11"/>
  <c r="BA85" i="5" s="1"/>
  <c r="BV81" i="11"/>
  <c r="BA77" i="5" s="1"/>
  <c r="BV73" i="11"/>
  <c r="BA69" i="5" s="1"/>
  <c r="BV69" i="11"/>
  <c r="BA65" i="5" s="1"/>
  <c r="BV57" i="11"/>
  <c r="BA53" i="5" s="1"/>
  <c r="BV49" i="11"/>
  <c r="BA45" i="5" s="1"/>
  <c r="BV41" i="11"/>
  <c r="BA37" i="5" s="1"/>
  <c r="BV29" i="11"/>
  <c r="BA25" i="5" s="1"/>
  <c r="BV25" i="11"/>
  <c r="BA21" i="5" s="1"/>
  <c r="BV21" i="11"/>
  <c r="BA17" i="5" s="1"/>
  <c r="BV191" i="11"/>
  <c r="BA187" i="5" s="1"/>
  <c r="BG187" i="5" s="1"/>
  <c r="BV187" i="11"/>
  <c r="BA183" i="5" s="1"/>
  <c r="BG183" i="5" s="1"/>
  <c r="BV183" i="11"/>
  <c r="BA179" i="5" s="1"/>
  <c r="BG179" i="5" s="1"/>
  <c r="BV179" i="11"/>
  <c r="BA175" i="5" s="1"/>
  <c r="BG175" i="5" s="1"/>
  <c r="BV175" i="11"/>
  <c r="BA171" i="5" s="1"/>
  <c r="BG171" i="5" s="1"/>
  <c r="BV171" i="11"/>
  <c r="BA167" i="5" s="1"/>
  <c r="BG167" i="5" s="1"/>
  <c r="BV167" i="11"/>
  <c r="BA163" i="5" s="1"/>
  <c r="BG163" i="5" s="1"/>
  <c r="BV163" i="11"/>
  <c r="BA159" i="5" s="1"/>
  <c r="BG159" i="5" s="1"/>
  <c r="BV159" i="11"/>
  <c r="BA155" i="5" s="1"/>
  <c r="BG155" i="5" s="1"/>
  <c r="BV155" i="11"/>
  <c r="BA151" i="5" s="1"/>
  <c r="BG151" i="5" s="1"/>
  <c r="BV151" i="11"/>
  <c r="BA147" i="5" s="1"/>
  <c r="BG147" i="5" s="1"/>
  <c r="BV147" i="11"/>
  <c r="BA143" i="5" s="1"/>
  <c r="BG143" i="5" s="1"/>
  <c r="BV143" i="11"/>
  <c r="BA139" i="5" s="1"/>
  <c r="BG139" i="5" s="1"/>
  <c r="BV139" i="11"/>
  <c r="BA135" i="5" s="1"/>
  <c r="BG135" i="5" s="1"/>
  <c r="BV135" i="11"/>
  <c r="BA131" i="5" s="1"/>
  <c r="BG131" i="5" s="1"/>
  <c r="BV131" i="11"/>
  <c r="BA127" i="5" s="1"/>
  <c r="BG127" i="5" s="1"/>
  <c r="BV127" i="11"/>
  <c r="BA123" i="5" s="1"/>
  <c r="BG123" i="5" s="1"/>
  <c r="BV123" i="11"/>
  <c r="BA119" i="5" s="1"/>
  <c r="BG119" i="5" s="1"/>
  <c r="BV119" i="11"/>
  <c r="BA115" i="5" s="1"/>
  <c r="BG115" i="5" s="1"/>
  <c r="BV115" i="11"/>
  <c r="BA111" i="5" s="1"/>
  <c r="BG111" i="5" s="1"/>
  <c r="BV111" i="11"/>
  <c r="BA107" i="5" s="1"/>
  <c r="BG107" i="5" s="1"/>
  <c r="BV107" i="11"/>
  <c r="BA103" i="5" s="1"/>
  <c r="BG103" i="5" s="1"/>
  <c r="BV103" i="11"/>
  <c r="BA99" i="5" s="1"/>
  <c r="BG99" i="5" s="1"/>
  <c r="BV99" i="11"/>
  <c r="BA95" i="5" s="1"/>
  <c r="BG95" i="5" s="1"/>
  <c r="BV95" i="11"/>
  <c r="BA91" i="5" s="1"/>
  <c r="BG91" i="5" s="1"/>
  <c r="BV91" i="11"/>
  <c r="BA87" i="5" s="1"/>
  <c r="BV87" i="11"/>
  <c r="BA83" i="5" s="1"/>
  <c r="BV83" i="11"/>
  <c r="BA79" i="5" s="1"/>
  <c r="BV79" i="11"/>
  <c r="BA75" i="5" s="1"/>
  <c r="BV75" i="11"/>
  <c r="BA71" i="5" s="1"/>
  <c r="BV71" i="11"/>
  <c r="BA67" i="5" s="1"/>
  <c r="BV67" i="11"/>
  <c r="BA63" i="5" s="1"/>
  <c r="BV63" i="11"/>
  <c r="BA59" i="5" s="1"/>
  <c r="BV59" i="11"/>
  <c r="BA55" i="5" s="1"/>
  <c r="BV55" i="11"/>
  <c r="BA51" i="5" s="1"/>
  <c r="BV51" i="11"/>
  <c r="BA47" i="5" s="1"/>
  <c r="BV47" i="11"/>
  <c r="BA43" i="5" s="1"/>
  <c r="BV43" i="11"/>
  <c r="BA39" i="5" s="1"/>
  <c r="BV39" i="11"/>
  <c r="BA35" i="5" s="1"/>
  <c r="BV35" i="11"/>
  <c r="BA31" i="5" s="1"/>
  <c r="BV31" i="11"/>
  <c r="BA27" i="5" s="1"/>
  <c r="BV27" i="11"/>
  <c r="BA23" i="5" s="1"/>
  <c r="BV23" i="11"/>
  <c r="BA19" i="5" s="1"/>
  <c r="BV19" i="11"/>
  <c r="BA15" i="5" s="1"/>
  <c r="BV15" i="11"/>
  <c r="BA11" i="5" s="1"/>
  <c r="BV11" i="11"/>
  <c r="BA7" i="5" s="1"/>
  <c r="BV238" i="11"/>
  <c r="BA234" i="5" s="1"/>
  <c r="BV234" i="11"/>
  <c r="BA230" i="5" s="1"/>
  <c r="BV230" i="11"/>
  <c r="BA226" i="5" s="1"/>
  <c r="BV226" i="11"/>
  <c r="BA222" i="5" s="1"/>
  <c r="BV222" i="11"/>
  <c r="BA218" i="5" s="1"/>
  <c r="BV218" i="11"/>
  <c r="BA214" i="5" s="1"/>
  <c r="BV214" i="11"/>
  <c r="BA210" i="5" s="1"/>
  <c r="BV210" i="11"/>
  <c r="BA206" i="5" s="1"/>
  <c r="BG206" i="5" s="1"/>
  <c r="BV206" i="11"/>
  <c r="BA202" i="5" s="1"/>
  <c r="BG202" i="5" s="1"/>
  <c r="BV202" i="11"/>
  <c r="BA198" i="5" s="1"/>
  <c r="BG198" i="5" s="1"/>
  <c r="BV198" i="11"/>
  <c r="BA194" i="5" s="1"/>
  <c r="BG194" i="5" s="1"/>
  <c r="BV194" i="11"/>
  <c r="BA190" i="5" s="1"/>
  <c r="BG190" i="5" s="1"/>
  <c r="BV190" i="11"/>
  <c r="BA186" i="5" s="1"/>
  <c r="BG186" i="5" s="1"/>
  <c r="BV186" i="11"/>
  <c r="BA182" i="5" s="1"/>
  <c r="BG182" i="5" s="1"/>
  <c r="BV182" i="11"/>
  <c r="BA178" i="5" s="1"/>
  <c r="BG178" i="5" s="1"/>
  <c r="BV178" i="11"/>
  <c r="BA174" i="5" s="1"/>
  <c r="BG174" i="5" s="1"/>
  <c r="BV174" i="11"/>
  <c r="BA170" i="5" s="1"/>
  <c r="BG170" i="5" s="1"/>
  <c r="BV170" i="11"/>
  <c r="BA166" i="5" s="1"/>
  <c r="BG166" i="5" s="1"/>
  <c r="BV166" i="11"/>
  <c r="BA162" i="5" s="1"/>
  <c r="BG162" i="5" s="1"/>
  <c r="BV162" i="11"/>
  <c r="BA158" i="5" s="1"/>
  <c r="BG158" i="5" s="1"/>
  <c r="BV158" i="11"/>
  <c r="BA154" i="5" s="1"/>
  <c r="BG154" i="5" s="1"/>
  <c r="BV154" i="11"/>
  <c r="BA150" i="5" s="1"/>
  <c r="BG150" i="5" s="1"/>
  <c r="BV150" i="11"/>
  <c r="BA146" i="5" s="1"/>
  <c r="BG146" i="5" s="1"/>
  <c r="BV146" i="11"/>
  <c r="BA142" i="5" s="1"/>
  <c r="BG142" i="5" s="1"/>
  <c r="BV142" i="11"/>
  <c r="BA138" i="5" s="1"/>
  <c r="BG138" i="5" s="1"/>
  <c r="BV138" i="11"/>
  <c r="BA134" i="5" s="1"/>
  <c r="BG134" i="5" s="1"/>
  <c r="BV134" i="11"/>
  <c r="BA130" i="5" s="1"/>
  <c r="BG130" i="5" s="1"/>
  <c r="BV130" i="11"/>
  <c r="BA126" i="5" s="1"/>
  <c r="BG126" i="5" s="1"/>
  <c r="BV126" i="11"/>
  <c r="BA122" i="5" s="1"/>
  <c r="BG122" i="5" s="1"/>
  <c r="BV122" i="11"/>
  <c r="BA118" i="5" s="1"/>
  <c r="BG118" i="5" s="1"/>
  <c r="BV118" i="11"/>
  <c r="BA114" i="5" s="1"/>
  <c r="BG114" i="5" s="1"/>
  <c r="BV114" i="11"/>
  <c r="BA110" i="5" s="1"/>
  <c r="BG110" i="5" s="1"/>
  <c r="BV110" i="11"/>
  <c r="BA106" i="5" s="1"/>
  <c r="BG106" i="5" s="1"/>
  <c r="BV106" i="11"/>
  <c r="BA102" i="5" s="1"/>
  <c r="BG102" i="5" s="1"/>
  <c r="BV102" i="11"/>
  <c r="BA98" i="5" s="1"/>
  <c r="BG98" i="5" s="1"/>
  <c r="BV98" i="11"/>
  <c r="BA94" i="5" s="1"/>
  <c r="BG94" i="5" s="1"/>
  <c r="BV94" i="11"/>
  <c r="BA90" i="5" s="1"/>
  <c r="BG90" i="5" s="1"/>
  <c r="BV90" i="11"/>
  <c r="BA86" i="5" s="1"/>
  <c r="BV86" i="11"/>
  <c r="BA82" i="5" s="1"/>
  <c r="BV82" i="11"/>
  <c r="BA78" i="5" s="1"/>
  <c r="BV78" i="11"/>
  <c r="BA74" i="5" s="1"/>
  <c r="BV74" i="11"/>
  <c r="BA70" i="5" s="1"/>
  <c r="BV70" i="11"/>
  <c r="BA66" i="5" s="1"/>
  <c r="BV66" i="11"/>
  <c r="BA62" i="5" s="1"/>
  <c r="BV62" i="11"/>
  <c r="BA58" i="5" s="1"/>
  <c r="BV58" i="11"/>
  <c r="BA54" i="5" s="1"/>
  <c r="BV54" i="11"/>
  <c r="BA50" i="5" s="1"/>
  <c r="BV50" i="11"/>
  <c r="BA46" i="5" s="1"/>
  <c r="BV46" i="11"/>
  <c r="BA42" i="5" s="1"/>
  <c r="BV42" i="11"/>
  <c r="BA38" i="5" s="1"/>
  <c r="BV38" i="11"/>
  <c r="BA34" i="5" s="1"/>
  <c r="BV34" i="11"/>
  <c r="BA30" i="5" s="1"/>
  <c r="BV30" i="11"/>
  <c r="BA26" i="5" s="1"/>
  <c r="BV26" i="11"/>
  <c r="BA22" i="5" s="1"/>
  <c r="BV22" i="11"/>
  <c r="BA18" i="5" s="1"/>
  <c r="BV18" i="11"/>
  <c r="BA14" i="5" s="1"/>
  <c r="BV14" i="11"/>
  <c r="BA10" i="5" s="1"/>
  <c r="BV10" i="11"/>
  <c r="BA6" i="5" s="1"/>
  <c r="BV13" i="11"/>
  <c r="BA9" i="5" s="1"/>
  <c r="BV9" i="11"/>
  <c r="BA5" i="5" s="1"/>
  <c r="BV235" i="11"/>
  <c r="BA231" i="5" s="1"/>
  <c r="BV231" i="11"/>
  <c r="BA227" i="5" s="1"/>
  <c r="BV227" i="11"/>
  <c r="BA223" i="5" s="1"/>
  <c r="BV223" i="11"/>
  <c r="BA219" i="5" s="1"/>
  <c r="BV219" i="11"/>
  <c r="BA215" i="5" s="1"/>
  <c r="BV215" i="11"/>
  <c r="BA211" i="5" s="1"/>
  <c r="BV211" i="11"/>
  <c r="BA207" i="5" s="1"/>
  <c r="BG207" i="5" s="1"/>
  <c r="BV207" i="11"/>
  <c r="BA203" i="5" s="1"/>
  <c r="BG203" i="5" s="1"/>
  <c r="BV203" i="11"/>
  <c r="BA199" i="5" s="1"/>
  <c r="BG199" i="5" s="1"/>
  <c r="BV199" i="11"/>
  <c r="BA195" i="5" s="1"/>
  <c r="BG195" i="5" s="1"/>
  <c r="BV195" i="11"/>
  <c r="BA191" i="5" s="1"/>
  <c r="BG191" i="5" s="1"/>
  <c r="BV8" i="11"/>
  <c r="BA4" i="5" s="1"/>
  <c r="BC79" i="11"/>
  <c r="AV75" i="5" s="1"/>
  <c r="BC71" i="11"/>
  <c r="AV67" i="5" s="1"/>
  <c r="BC63" i="11"/>
  <c r="AV59" i="5" s="1"/>
  <c r="BC55" i="11"/>
  <c r="AV51" i="5" s="1"/>
  <c r="BC47" i="11"/>
  <c r="AV43" i="5" s="1"/>
  <c r="BC39" i="11"/>
  <c r="AV35" i="5" s="1"/>
  <c r="BC31" i="11"/>
  <c r="AV27" i="5" s="1"/>
  <c r="BC80" i="11"/>
  <c r="AV76" i="5" s="1"/>
  <c r="BC72" i="11"/>
  <c r="AV68" i="5" s="1"/>
  <c r="BC64" i="11"/>
  <c r="AV60" i="5" s="1"/>
  <c r="BC56" i="11"/>
  <c r="AV52" i="5" s="1"/>
  <c r="BC48" i="11"/>
  <c r="AV44" i="5" s="1"/>
  <c r="BC40" i="11"/>
  <c r="AV36" i="5" s="1"/>
  <c r="BC32" i="11"/>
  <c r="AV28" i="5" s="1"/>
  <c r="BC23" i="11"/>
  <c r="AV19" i="5" s="1"/>
  <c r="BC15" i="11"/>
  <c r="AV11" i="5" s="1"/>
  <c r="BC154" i="11"/>
  <c r="AV150" i="5" s="1"/>
  <c r="BC12" i="11"/>
  <c r="AV8" i="5" s="1"/>
  <c r="BC85" i="11"/>
  <c r="AV81" i="5" s="1"/>
  <c r="BC81" i="11"/>
  <c r="AV77" i="5" s="1"/>
  <c r="BC77" i="11"/>
  <c r="AV73" i="5" s="1"/>
  <c r="BC73" i="11"/>
  <c r="AV69" i="5" s="1"/>
  <c r="BC69" i="11"/>
  <c r="AV65" i="5" s="1"/>
  <c r="BC65" i="11"/>
  <c r="AV61" i="5" s="1"/>
  <c r="BC61" i="11"/>
  <c r="AV57" i="5" s="1"/>
  <c r="BC57" i="11"/>
  <c r="AV53" i="5" s="1"/>
  <c r="BC53" i="11"/>
  <c r="AV49" i="5" s="1"/>
  <c r="BC49" i="11"/>
  <c r="AV45" i="5" s="1"/>
  <c r="BC45" i="11"/>
  <c r="AV41" i="5" s="1"/>
  <c r="BC41" i="11"/>
  <c r="AV37" i="5" s="1"/>
  <c r="BC37" i="11"/>
  <c r="AV33" i="5" s="1"/>
  <c r="BC33" i="11"/>
  <c r="AV29" i="5" s="1"/>
  <c r="BC29" i="11"/>
  <c r="AV25" i="5" s="1"/>
  <c r="BC25" i="11"/>
  <c r="AV21" i="5" s="1"/>
  <c r="BC20" i="11"/>
  <c r="AV16" i="5" s="1"/>
  <c r="BC16" i="11"/>
  <c r="AV12" i="5" s="1"/>
  <c r="BC159" i="11"/>
  <c r="AV155" i="5" s="1"/>
  <c r="BC155" i="11"/>
  <c r="AV151" i="5" s="1"/>
  <c r="BC151" i="11"/>
  <c r="AV147" i="5" s="1"/>
  <c r="BC24" i="11"/>
  <c r="AV20" i="5" s="1"/>
  <c r="BC83" i="11"/>
  <c r="AV79" i="5" s="1"/>
  <c r="BC75" i="11"/>
  <c r="AV71" i="5" s="1"/>
  <c r="BC67" i="11"/>
  <c r="AV63" i="5" s="1"/>
  <c r="BC59" i="11"/>
  <c r="AV55" i="5" s="1"/>
  <c r="BC51" i="11"/>
  <c r="AV47" i="5" s="1"/>
  <c r="BC43" i="11"/>
  <c r="AV39" i="5" s="1"/>
  <c r="BC35" i="11"/>
  <c r="AV31" i="5" s="1"/>
  <c r="BC27" i="11"/>
  <c r="AV23" i="5" s="1"/>
  <c r="BC84" i="11"/>
  <c r="AV80" i="5" s="1"/>
  <c r="BC76" i="11"/>
  <c r="AV72" i="5" s="1"/>
  <c r="BC68" i="11"/>
  <c r="AV64" i="5" s="1"/>
  <c r="BC60" i="11"/>
  <c r="AV56" i="5" s="1"/>
  <c r="BC52" i="11"/>
  <c r="AV48" i="5" s="1"/>
  <c r="BC44" i="11"/>
  <c r="AV40" i="5" s="1"/>
  <c r="BC36" i="11"/>
  <c r="AV32" i="5" s="1"/>
  <c r="BC28" i="11"/>
  <c r="AV24" i="5" s="1"/>
  <c r="BC19" i="11"/>
  <c r="AV15" i="5" s="1"/>
  <c r="BC158" i="11"/>
  <c r="AV154" i="5" s="1"/>
  <c r="BC150" i="11"/>
  <c r="AV146" i="5" s="1"/>
  <c r="BC86" i="11"/>
  <c r="BC82" i="11"/>
  <c r="AV78" i="5" s="1"/>
  <c r="BC78" i="11"/>
  <c r="AV74" i="5" s="1"/>
  <c r="BC74" i="11"/>
  <c r="AV70" i="5" s="1"/>
  <c r="BC70" i="11"/>
  <c r="AV66" i="5" s="1"/>
  <c r="BC66" i="11"/>
  <c r="AV62" i="5" s="1"/>
  <c r="BC62" i="11"/>
  <c r="AV58" i="5" s="1"/>
  <c r="BC58" i="11"/>
  <c r="AV54" i="5" s="1"/>
  <c r="BC54" i="11"/>
  <c r="AV50" i="5" s="1"/>
  <c r="BC50" i="11"/>
  <c r="AV46" i="5" s="1"/>
  <c r="BC46" i="11"/>
  <c r="AV42" i="5" s="1"/>
  <c r="BC42" i="11"/>
  <c r="AV38" i="5" s="1"/>
  <c r="BC38" i="11"/>
  <c r="AV34" i="5" s="1"/>
  <c r="BC34" i="11"/>
  <c r="AV30" i="5" s="1"/>
  <c r="BC30" i="11"/>
  <c r="AV26" i="5" s="1"/>
  <c r="BC26" i="11"/>
  <c r="AV22" i="5" s="1"/>
  <c r="BC147" i="11"/>
  <c r="AV143" i="5" s="1"/>
  <c r="BC156" i="11"/>
  <c r="AV152" i="5" s="1"/>
  <c r="BC148" i="11"/>
  <c r="AV144" i="5" s="1"/>
  <c r="BC17" i="11"/>
  <c r="AV13" i="5" s="1"/>
  <c r="BC13" i="11"/>
  <c r="AV9" i="5" s="1"/>
  <c r="BC157" i="11"/>
  <c r="AV153" i="5" s="1"/>
  <c r="BC149" i="11"/>
  <c r="AV145" i="5" s="1"/>
  <c r="BC22" i="11"/>
  <c r="AV18" i="5" s="1"/>
  <c r="BC14" i="11"/>
  <c r="AV10" i="5" s="1"/>
  <c r="BC11" i="11"/>
  <c r="AV7" i="5" s="1"/>
  <c r="BC152" i="11"/>
  <c r="AV148" i="5" s="1"/>
  <c r="BC21" i="11"/>
  <c r="AV17" i="5" s="1"/>
  <c r="BC9" i="11"/>
  <c r="AV5" i="5" s="1"/>
  <c r="BC153" i="11"/>
  <c r="AV149" i="5" s="1"/>
  <c r="BC18" i="11"/>
  <c r="AV14" i="5" s="1"/>
  <c r="BC10" i="11"/>
  <c r="AV6" i="5" s="1"/>
  <c r="BC164" i="11"/>
  <c r="AV160" i="5" s="1"/>
  <c r="BF160" i="5" s="1"/>
  <c r="BC8" i="11"/>
  <c r="AV4" i="5" s="1"/>
  <c r="BC161" i="11"/>
  <c r="AV157" i="5" s="1"/>
  <c r="BC160" i="11"/>
  <c r="AV156" i="5" s="1"/>
  <c r="BC165" i="11"/>
  <c r="BC162" i="11"/>
  <c r="AV158" i="5" s="1"/>
  <c r="BC168" i="11"/>
  <c r="BC163" i="11"/>
  <c r="AV159" i="5" s="1"/>
  <c r="BF159" i="5" s="1"/>
  <c r="BC166" i="11"/>
  <c r="BC167" i="11"/>
  <c r="AY136" i="11"/>
  <c r="AY112" i="11"/>
  <c r="AY123" i="11"/>
  <c r="AY121" i="11"/>
  <c r="CO9" i="5" l="1"/>
  <c r="BI82" i="5"/>
  <c r="BK82" i="5" s="1"/>
  <c r="AV82" i="5"/>
  <c r="AV162" i="5"/>
  <c r="BF162" i="5" s="1"/>
  <c r="AV163" i="5"/>
  <c r="BF163" i="5" s="1"/>
  <c r="AV161" i="5"/>
  <c r="BF161" i="5" s="1"/>
  <c r="AV164" i="5"/>
  <c r="BF164" i="5" s="1"/>
  <c r="BC107" i="11"/>
  <c r="CO10" i="5" l="1"/>
  <c r="BI83" i="5"/>
  <c r="AV103" i="5"/>
  <c r="BF103" i="5" s="1"/>
  <c r="L312" i="13"/>
  <c r="BF219" i="11" s="1"/>
  <c r="AY215" i="5" s="1"/>
  <c r="K312" i="13"/>
  <c r="L311" i="13"/>
  <c r="BF218" i="11" s="1"/>
  <c r="AY214" i="5" s="1"/>
  <c r="K311" i="13"/>
  <c r="L310" i="13"/>
  <c r="BF217" i="11" s="1"/>
  <c r="AY213" i="5" s="1"/>
  <c r="K310" i="13"/>
  <c r="L309" i="13"/>
  <c r="BF216" i="11" s="1"/>
  <c r="AY212" i="5" s="1"/>
  <c r="K309" i="13"/>
  <c r="L308" i="13"/>
  <c r="BF215" i="11" s="1"/>
  <c r="AY211" i="5" s="1"/>
  <c r="K308" i="13"/>
  <c r="L307" i="13"/>
  <c r="BF214" i="11" s="1"/>
  <c r="AY210" i="5" s="1"/>
  <c r="K307" i="13"/>
  <c r="L306" i="13"/>
  <c r="BF213" i="11" s="1"/>
  <c r="AY209" i="5" s="1"/>
  <c r="K306" i="13"/>
  <c r="L305" i="13"/>
  <c r="BF212" i="11" s="1"/>
  <c r="AY208" i="5" s="1"/>
  <c r="K305" i="13"/>
  <c r="L304" i="13"/>
  <c r="BF211" i="11" s="1"/>
  <c r="AY207" i="5" s="1"/>
  <c r="K304" i="13"/>
  <c r="L303" i="13"/>
  <c r="BF210" i="11" s="1"/>
  <c r="AY206" i="5" s="1"/>
  <c r="K303" i="13"/>
  <c r="L302" i="13"/>
  <c r="BF209" i="11" s="1"/>
  <c r="AY205" i="5" s="1"/>
  <c r="K302" i="13"/>
  <c r="L301" i="13"/>
  <c r="BF208" i="11" s="1"/>
  <c r="AY204" i="5" s="1"/>
  <c r="K301" i="13"/>
  <c r="L300" i="13"/>
  <c r="BF207" i="11" s="1"/>
  <c r="AY203" i="5" s="1"/>
  <c r="K300" i="13"/>
  <c r="L299" i="13"/>
  <c r="BF206" i="11" s="1"/>
  <c r="AY202" i="5" s="1"/>
  <c r="K299" i="13"/>
  <c r="L298" i="13"/>
  <c r="BF205" i="11" s="1"/>
  <c r="AY201" i="5" s="1"/>
  <c r="K298" i="13"/>
  <c r="L297" i="13"/>
  <c r="BF204" i="11" s="1"/>
  <c r="AY200" i="5" s="1"/>
  <c r="K297" i="13"/>
  <c r="L296" i="13"/>
  <c r="BF203" i="11" s="1"/>
  <c r="AY199" i="5" s="1"/>
  <c r="K296" i="13"/>
  <c r="L295" i="13"/>
  <c r="BF202" i="11" s="1"/>
  <c r="AY198" i="5" s="1"/>
  <c r="K295" i="13"/>
  <c r="L294" i="13"/>
  <c r="BF201" i="11" s="1"/>
  <c r="AY197" i="5" s="1"/>
  <c r="K294" i="13"/>
  <c r="L293" i="13"/>
  <c r="BF200" i="11" s="1"/>
  <c r="AY196" i="5" s="1"/>
  <c r="K293" i="13"/>
  <c r="L292" i="13"/>
  <c r="BF199" i="11" s="1"/>
  <c r="AY195" i="5" s="1"/>
  <c r="K292" i="13"/>
  <c r="L291" i="13"/>
  <c r="BF198" i="11" s="1"/>
  <c r="AY194" i="5" s="1"/>
  <c r="K291" i="13"/>
  <c r="L290" i="13"/>
  <c r="BF197" i="11" s="1"/>
  <c r="AY193" i="5" s="1"/>
  <c r="K290" i="13"/>
  <c r="L289" i="13"/>
  <c r="BF196" i="11" s="1"/>
  <c r="AY192" i="5" s="1"/>
  <c r="K289" i="13"/>
  <c r="L288" i="13"/>
  <c r="BF195" i="11" s="1"/>
  <c r="AY191" i="5" s="1"/>
  <c r="K288" i="13"/>
  <c r="L287" i="13"/>
  <c r="BF194" i="11" s="1"/>
  <c r="AY190" i="5" s="1"/>
  <c r="K287" i="13"/>
  <c r="L286" i="13"/>
  <c r="BF193" i="11" s="1"/>
  <c r="AY189" i="5" s="1"/>
  <c r="K286" i="13"/>
  <c r="L285" i="13"/>
  <c r="BF192" i="11" s="1"/>
  <c r="AY188" i="5" s="1"/>
  <c r="K285" i="13"/>
  <c r="L284" i="13"/>
  <c r="BF191" i="11" s="1"/>
  <c r="AY187" i="5" s="1"/>
  <c r="K284" i="13"/>
  <c r="L283" i="13"/>
  <c r="BF190" i="11" s="1"/>
  <c r="AY186" i="5" s="1"/>
  <c r="K283" i="13"/>
  <c r="L282" i="13"/>
  <c r="BF189" i="11" s="1"/>
  <c r="AY185" i="5" s="1"/>
  <c r="K282" i="13"/>
  <c r="L281" i="13"/>
  <c r="BF188" i="11" s="1"/>
  <c r="AY184" i="5" s="1"/>
  <c r="K281" i="13"/>
  <c r="L280" i="13"/>
  <c r="BF187" i="11" s="1"/>
  <c r="AY183" i="5" s="1"/>
  <c r="K280" i="13"/>
  <c r="L279" i="13"/>
  <c r="BF186" i="11" s="1"/>
  <c r="AY182" i="5" s="1"/>
  <c r="K279" i="13"/>
  <c r="L278" i="13"/>
  <c r="BF185" i="11" s="1"/>
  <c r="AY181" i="5" s="1"/>
  <c r="K278" i="13"/>
  <c r="L277" i="13"/>
  <c r="BF184" i="11" s="1"/>
  <c r="AY180" i="5" s="1"/>
  <c r="K277" i="13"/>
  <c r="L276" i="13"/>
  <c r="BF183" i="11" s="1"/>
  <c r="AY179" i="5" s="1"/>
  <c r="K276" i="13"/>
  <c r="L275" i="13"/>
  <c r="BF182" i="11" s="1"/>
  <c r="AY178" i="5" s="1"/>
  <c r="K275" i="13"/>
  <c r="L274" i="13"/>
  <c r="BF181" i="11" s="1"/>
  <c r="AY177" i="5" s="1"/>
  <c r="K274" i="13"/>
  <c r="L273" i="13"/>
  <c r="BF180" i="11" s="1"/>
  <c r="AY176" i="5" s="1"/>
  <c r="K273" i="13"/>
  <c r="L272" i="13"/>
  <c r="BF179" i="11" s="1"/>
  <c r="AY175" i="5" s="1"/>
  <c r="K272" i="13"/>
  <c r="L271" i="13"/>
  <c r="BF178" i="11" s="1"/>
  <c r="AY174" i="5" s="1"/>
  <c r="K271" i="13"/>
  <c r="L270" i="13"/>
  <c r="BF177" i="11" s="1"/>
  <c r="AY173" i="5" s="1"/>
  <c r="K270" i="13"/>
  <c r="L269" i="13"/>
  <c r="BF176" i="11" s="1"/>
  <c r="AY172" i="5" s="1"/>
  <c r="K269" i="13"/>
  <c r="L268" i="13"/>
  <c r="BF175" i="11" s="1"/>
  <c r="AY171" i="5" s="1"/>
  <c r="K268" i="13"/>
  <c r="L267" i="13"/>
  <c r="BF174" i="11" s="1"/>
  <c r="AY170" i="5" s="1"/>
  <c r="K267" i="13"/>
  <c r="L266" i="13"/>
  <c r="BF173" i="11" s="1"/>
  <c r="AY169" i="5" s="1"/>
  <c r="K266" i="13"/>
  <c r="L265" i="13"/>
  <c r="BF172" i="11" s="1"/>
  <c r="AY168" i="5" s="1"/>
  <c r="K265" i="13"/>
  <c r="L264" i="13"/>
  <c r="BF171" i="11" s="1"/>
  <c r="AY167" i="5" s="1"/>
  <c r="K264" i="13"/>
  <c r="L263" i="13"/>
  <c r="BF170" i="11" s="1"/>
  <c r="AY166" i="5" s="1"/>
  <c r="K263" i="13"/>
  <c r="L262" i="13"/>
  <c r="BF169" i="11" s="1"/>
  <c r="AY165" i="5" s="1"/>
  <c r="K262" i="13"/>
  <c r="L261" i="13"/>
  <c r="BF168" i="11" s="1"/>
  <c r="K261" i="13"/>
  <c r="L260" i="13"/>
  <c r="BF167" i="11" s="1"/>
  <c r="K260" i="13"/>
  <c r="L259" i="13"/>
  <c r="BF166" i="11" s="1"/>
  <c r="K259" i="13"/>
  <c r="L258" i="13"/>
  <c r="BF165" i="11" s="1"/>
  <c r="K258" i="13"/>
  <c r="L257" i="13"/>
  <c r="BF164" i="11" s="1"/>
  <c r="K257" i="13"/>
  <c r="L256" i="13"/>
  <c r="BF163" i="11" s="1"/>
  <c r="K256" i="13"/>
  <c r="L255" i="13"/>
  <c r="BF162" i="11" s="1"/>
  <c r="K255" i="13"/>
  <c r="L254" i="13"/>
  <c r="BF161" i="11" s="1"/>
  <c r="K254" i="13"/>
  <c r="L253" i="13"/>
  <c r="BF160" i="11" s="1"/>
  <c r="K253" i="13"/>
  <c r="L252" i="13"/>
  <c r="BF159" i="11" s="1"/>
  <c r="K252" i="13"/>
  <c r="L251" i="13"/>
  <c r="BF158" i="11" s="1"/>
  <c r="K251" i="13"/>
  <c r="L250" i="13"/>
  <c r="BF157" i="11" s="1"/>
  <c r="K250" i="13"/>
  <c r="L249" i="13"/>
  <c r="BF156" i="11" s="1"/>
  <c r="K249" i="13"/>
  <c r="L248" i="13"/>
  <c r="BF155" i="11" s="1"/>
  <c r="K248" i="13"/>
  <c r="L247" i="13"/>
  <c r="BF154" i="11" s="1"/>
  <c r="K247" i="13"/>
  <c r="L246" i="13"/>
  <c r="BF153" i="11" s="1"/>
  <c r="K246" i="13"/>
  <c r="L245" i="13"/>
  <c r="BF152" i="11" s="1"/>
  <c r="K245" i="13"/>
  <c r="L244" i="13"/>
  <c r="BF151" i="11" s="1"/>
  <c r="K244" i="13"/>
  <c r="L243" i="13"/>
  <c r="BF150" i="11" s="1"/>
  <c r="K243" i="13"/>
  <c r="L242" i="13"/>
  <c r="BF149" i="11" s="1"/>
  <c r="K242" i="13"/>
  <c r="L241" i="13"/>
  <c r="BF148" i="11" s="1"/>
  <c r="K241" i="13"/>
  <c r="L240" i="13"/>
  <c r="BF147" i="11" s="1"/>
  <c r="K240" i="13"/>
  <c r="L239" i="13"/>
  <c r="BF146" i="11" s="1"/>
  <c r="AY142" i="5" s="1"/>
  <c r="K239" i="13"/>
  <c r="L238" i="13"/>
  <c r="BF145" i="11" s="1"/>
  <c r="AY141" i="5" s="1"/>
  <c r="K238" i="13"/>
  <c r="L237" i="13"/>
  <c r="BF144" i="11" s="1"/>
  <c r="AY140" i="5" s="1"/>
  <c r="K237" i="13"/>
  <c r="L236" i="13"/>
  <c r="BF143" i="11" s="1"/>
  <c r="AY139" i="5" s="1"/>
  <c r="K236" i="13"/>
  <c r="L235" i="13"/>
  <c r="BF142" i="11" s="1"/>
  <c r="AY138" i="5" s="1"/>
  <c r="K235" i="13"/>
  <c r="L234" i="13"/>
  <c r="BF141" i="11" s="1"/>
  <c r="AY137" i="5" s="1"/>
  <c r="K234" i="13"/>
  <c r="L233" i="13"/>
  <c r="BF140" i="11" s="1"/>
  <c r="AY136" i="5" s="1"/>
  <c r="K233" i="13"/>
  <c r="L232" i="13"/>
  <c r="BF139" i="11" s="1"/>
  <c r="AY135" i="5" s="1"/>
  <c r="K232" i="13"/>
  <c r="L231" i="13"/>
  <c r="BF138" i="11" s="1"/>
  <c r="AY134" i="5" s="1"/>
  <c r="K231" i="13"/>
  <c r="L230" i="13"/>
  <c r="BF137" i="11" s="1"/>
  <c r="AY133" i="5" s="1"/>
  <c r="K230" i="13"/>
  <c r="L229" i="13"/>
  <c r="BF136" i="11" s="1"/>
  <c r="AY132" i="5" s="1"/>
  <c r="K229" i="13"/>
  <c r="L228" i="13"/>
  <c r="BF135" i="11" s="1"/>
  <c r="AY131" i="5" s="1"/>
  <c r="K228" i="13"/>
  <c r="L227" i="13"/>
  <c r="BF134" i="11" s="1"/>
  <c r="AY130" i="5" s="1"/>
  <c r="K227" i="13"/>
  <c r="L226" i="13"/>
  <c r="BF133" i="11" s="1"/>
  <c r="AY129" i="5" s="1"/>
  <c r="K226" i="13"/>
  <c r="L225" i="13"/>
  <c r="BF132" i="11" s="1"/>
  <c r="AY128" i="5" s="1"/>
  <c r="K225" i="13"/>
  <c r="L224" i="13"/>
  <c r="BF131" i="11" s="1"/>
  <c r="AY127" i="5" s="1"/>
  <c r="K224" i="13"/>
  <c r="L223" i="13"/>
  <c r="BF130" i="11" s="1"/>
  <c r="AY126" i="5" s="1"/>
  <c r="K223" i="13"/>
  <c r="L222" i="13"/>
  <c r="BF129" i="11" s="1"/>
  <c r="AY125" i="5" s="1"/>
  <c r="K222" i="13"/>
  <c r="L221" i="13"/>
  <c r="BF128" i="11" s="1"/>
  <c r="AY124" i="5" s="1"/>
  <c r="K221" i="13"/>
  <c r="L220" i="13"/>
  <c r="BF127" i="11" s="1"/>
  <c r="AY123" i="5" s="1"/>
  <c r="K220" i="13"/>
  <c r="L219" i="13"/>
  <c r="BF126" i="11" s="1"/>
  <c r="AY122" i="5" s="1"/>
  <c r="K219" i="13"/>
  <c r="L218" i="13"/>
  <c r="BF125" i="11" s="1"/>
  <c r="AY121" i="5" s="1"/>
  <c r="K218" i="13"/>
  <c r="L217" i="13"/>
  <c r="BF124" i="11" s="1"/>
  <c r="AY120" i="5" s="1"/>
  <c r="K217" i="13"/>
  <c r="L216" i="13"/>
  <c r="BF123" i="11" s="1"/>
  <c r="AY119" i="5" s="1"/>
  <c r="K216" i="13"/>
  <c r="L215" i="13"/>
  <c r="BF122" i="11" s="1"/>
  <c r="AY118" i="5" s="1"/>
  <c r="K215" i="13"/>
  <c r="L214" i="13"/>
  <c r="BF121" i="11" s="1"/>
  <c r="AY117" i="5" s="1"/>
  <c r="K214" i="13"/>
  <c r="L213" i="13"/>
  <c r="BF120" i="11" s="1"/>
  <c r="AY116" i="5" s="1"/>
  <c r="K213" i="13"/>
  <c r="L212" i="13"/>
  <c r="BF119" i="11" s="1"/>
  <c r="AY115" i="5" s="1"/>
  <c r="K212" i="13"/>
  <c r="L211" i="13"/>
  <c r="BF118" i="11" s="1"/>
  <c r="AY114" i="5" s="1"/>
  <c r="K211" i="13"/>
  <c r="L210" i="13"/>
  <c r="BF117" i="11" s="1"/>
  <c r="AY113" i="5" s="1"/>
  <c r="K210" i="13"/>
  <c r="L209" i="13"/>
  <c r="BF116" i="11" s="1"/>
  <c r="AY112" i="5" s="1"/>
  <c r="K209" i="13"/>
  <c r="L208" i="13"/>
  <c r="BF115" i="11" s="1"/>
  <c r="AY111" i="5" s="1"/>
  <c r="K208" i="13"/>
  <c r="L207" i="13"/>
  <c r="BF114" i="11" s="1"/>
  <c r="AY110" i="5" s="1"/>
  <c r="K207" i="13"/>
  <c r="L206" i="13"/>
  <c r="BF113" i="11" s="1"/>
  <c r="AY109" i="5" s="1"/>
  <c r="K206" i="13"/>
  <c r="L205" i="13"/>
  <c r="BF112" i="11" s="1"/>
  <c r="AY108" i="5" s="1"/>
  <c r="K205" i="13"/>
  <c r="L204" i="13"/>
  <c r="BF111" i="11" s="1"/>
  <c r="AY107" i="5" s="1"/>
  <c r="K204" i="13"/>
  <c r="L203" i="13"/>
  <c r="BF110" i="11" s="1"/>
  <c r="AY106" i="5" s="1"/>
  <c r="K203" i="13"/>
  <c r="L202" i="13"/>
  <c r="BF109" i="11" s="1"/>
  <c r="AY105" i="5" s="1"/>
  <c r="K202" i="13"/>
  <c r="L201" i="13"/>
  <c r="BF108" i="11" s="1"/>
  <c r="AY104" i="5" s="1"/>
  <c r="K201" i="13"/>
  <c r="L200" i="13"/>
  <c r="BF107" i="11" s="1"/>
  <c r="AY103" i="5" s="1"/>
  <c r="K200" i="13"/>
  <c r="L199" i="13"/>
  <c r="BF106" i="11" s="1"/>
  <c r="AY102" i="5" s="1"/>
  <c r="K199" i="13"/>
  <c r="L198" i="13"/>
  <c r="BF105" i="11" s="1"/>
  <c r="AY101" i="5" s="1"/>
  <c r="K198" i="13"/>
  <c r="L197" i="13"/>
  <c r="BF104" i="11" s="1"/>
  <c r="AY100" i="5" s="1"/>
  <c r="K197" i="13"/>
  <c r="L196" i="13"/>
  <c r="BF103" i="11" s="1"/>
  <c r="AY99" i="5" s="1"/>
  <c r="K196" i="13"/>
  <c r="L195" i="13"/>
  <c r="BF102" i="11" s="1"/>
  <c r="AY98" i="5" s="1"/>
  <c r="K195" i="13"/>
  <c r="L194" i="13"/>
  <c r="BF101" i="11" s="1"/>
  <c r="AY97" i="5" s="1"/>
  <c r="K194" i="13"/>
  <c r="L193" i="13"/>
  <c r="BF100" i="11" s="1"/>
  <c r="AY96" i="5" s="1"/>
  <c r="K193" i="13"/>
  <c r="L192" i="13"/>
  <c r="BF99" i="11" s="1"/>
  <c r="AY95" i="5" s="1"/>
  <c r="K192" i="13"/>
  <c r="L191" i="13"/>
  <c r="BF98" i="11" s="1"/>
  <c r="AY94" i="5" s="1"/>
  <c r="K191" i="13"/>
  <c r="L190" i="13"/>
  <c r="BF97" i="11" s="1"/>
  <c r="AY93" i="5" s="1"/>
  <c r="K190" i="13"/>
  <c r="L189" i="13"/>
  <c r="BF96" i="11" s="1"/>
  <c r="AY92" i="5" s="1"/>
  <c r="K189" i="13"/>
  <c r="L188" i="13"/>
  <c r="BF95" i="11" s="1"/>
  <c r="AY91" i="5" s="1"/>
  <c r="K188" i="13"/>
  <c r="L187" i="13"/>
  <c r="BF94" i="11" s="1"/>
  <c r="AY90" i="5" s="1"/>
  <c r="K187" i="13"/>
  <c r="L186" i="13"/>
  <c r="BF93" i="11" s="1"/>
  <c r="AY89" i="5" s="1"/>
  <c r="K186" i="13"/>
  <c r="L185" i="13"/>
  <c r="BF92" i="11" s="1"/>
  <c r="AY88" i="5" s="1"/>
  <c r="K185" i="13"/>
  <c r="L184" i="13"/>
  <c r="BF91" i="11" s="1"/>
  <c r="AY87" i="5" s="1"/>
  <c r="K184" i="13"/>
  <c r="L183" i="13"/>
  <c r="BF90" i="11" s="1"/>
  <c r="AY86" i="5" s="1"/>
  <c r="K183" i="13"/>
  <c r="L182" i="13"/>
  <c r="BF89" i="11" s="1"/>
  <c r="AY85" i="5" s="1"/>
  <c r="K182" i="13"/>
  <c r="L181" i="13"/>
  <c r="BF88" i="11" s="1"/>
  <c r="AY84" i="5" s="1"/>
  <c r="K181" i="13"/>
  <c r="L180" i="13"/>
  <c r="BF87" i="11" s="1"/>
  <c r="AY83" i="5" s="1"/>
  <c r="K180" i="13"/>
  <c r="L179" i="13"/>
  <c r="BF86" i="11" s="1"/>
  <c r="K179" i="13"/>
  <c r="N206" i="11"/>
  <c r="O211" i="11" s="1"/>
  <c r="AT207" i="5" s="1"/>
  <c r="BE207" i="5" s="1"/>
  <c r="N205" i="11"/>
  <c r="N204" i="11"/>
  <c r="N201" i="11"/>
  <c r="N200" i="11"/>
  <c r="N199" i="11"/>
  <c r="N196" i="11"/>
  <c r="N190" i="11"/>
  <c r="AX189" i="11"/>
  <c r="N189" i="11"/>
  <c r="AX188" i="11"/>
  <c r="N188" i="11"/>
  <c r="AX186" i="11"/>
  <c r="N186" i="11"/>
  <c r="AX185" i="11"/>
  <c r="N185" i="11"/>
  <c r="AX184" i="11"/>
  <c r="N181" i="11"/>
  <c r="F181" i="11"/>
  <c r="D181" i="11"/>
  <c r="E181" i="11" s="1"/>
  <c r="N180" i="11"/>
  <c r="F180" i="11"/>
  <c r="D180" i="11"/>
  <c r="E180" i="11" s="1"/>
  <c r="F179" i="11"/>
  <c r="D179" i="11"/>
  <c r="E179" i="11" s="1"/>
  <c r="F178" i="11"/>
  <c r="D178" i="11"/>
  <c r="E178" i="11" s="1"/>
  <c r="F177" i="11"/>
  <c r="D177" i="11"/>
  <c r="E177" i="11" s="1"/>
  <c r="N176" i="11"/>
  <c r="F176" i="11"/>
  <c r="D176" i="11"/>
  <c r="E176" i="11" s="1"/>
  <c r="N175" i="11"/>
  <c r="F175" i="11"/>
  <c r="D175" i="11"/>
  <c r="E175" i="11" s="1"/>
  <c r="AX174" i="11"/>
  <c r="N174" i="11"/>
  <c r="F174" i="11"/>
  <c r="D174" i="11"/>
  <c r="E174" i="11" s="1"/>
  <c r="N173" i="11"/>
  <c r="F173" i="11"/>
  <c r="D173" i="11"/>
  <c r="E173" i="11" s="1"/>
  <c r="N172" i="11"/>
  <c r="F172" i="11"/>
  <c r="D172" i="11"/>
  <c r="E172" i="11" s="1"/>
  <c r="N171" i="11"/>
  <c r="F171" i="11"/>
  <c r="D171" i="11"/>
  <c r="E171" i="11" s="1"/>
  <c r="N170" i="11"/>
  <c r="F170" i="11"/>
  <c r="D170" i="11"/>
  <c r="E170" i="11" s="1"/>
  <c r="F169" i="11"/>
  <c r="D169" i="11"/>
  <c r="E169" i="11" s="1"/>
  <c r="N168" i="11"/>
  <c r="F168" i="11"/>
  <c r="D168" i="11"/>
  <c r="E168" i="11" s="1"/>
  <c r="N167" i="11"/>
  <c r="F167" i="11"/>
  <c r="D167" i="11"/>
  <c r="E167" i="11" s="1"/>
  <c r="N166" i="11"/>
  <c r="F166" i="11"/>
  <c r="D166" i="11"/>
  <c r="E166" i="11" s="1"/>
  <c r="N165" i="11"/>
  <c r="F165" i="11"/>
  <c r="D165" i="11"/>
  <c r="E165" i="11" s="1"/>
  <c r="N164" i="11"/>
  <c r="F164" i="11"/>
  <c r="D164" i="11"/>
  <c r="E164" i="11" s="1"/>
  <c r="F163" i="11"/>
  <c r="D163" i="11"/>
  <c r="E163" i="11" s="1"/>
  <c r="F162" i="11"/>
  <c r="D162" i="11"/>
  <c r="E162" i="11" s="1"/>
  <c r="N161" i="11"/>
  <c r="F161" i="11"/>
  <c r="D161" i="11"/>
  <c r="E161" i="11" s="1"/>
  <c r="N160" i="11"/>
  <c r="F160" i="11"/>
  <c r="D160" i="11"/>
  <c r="E160" i="11" s="1"/>
  <c r="F159" i="11"/>
  <c r="D159" i="11"/>
  <c r="E159" i="11" s="1"/>
  <c r="N158" i="11"/>
  <c r="F158" i="11"/>
  <c r="D158" i="11"/>
  <c r="E158" i="11" s="1"/>
  <c r="F157" i="11"/>
  <c r="D157" i="11"/>
  <c r="E157" i="11" s="1"/>
  <c r="N156" i="11"/>
  <c r="F156" i="11"/>
  <c r="D156" i="11"/>
  <c r="E156" i="11" s="1"/>
  <c r="N155" i="11"/>
  <c r="F155" i="11"/>
  <c r="D155" i="11"/>
  <c r="E155" i="11" s="1"/>
  <c r="N154" i="11"/>
  <c r="F154" i="11"/>
  <c r="D154" i="11"/>
  <c r="E154" i="11" s="1"/>
  <c r="N153" i="11"/>
  <c r="F153" i="11"/>
  <c r="D153" i="11"/>
  <c r="E153" i="11" s="1"/>
  <c r="F152" i="11"/>
  <c r="D152" i="11"/>
  <c r="E152" i="11" s="1"/>
  <c r="F151" i="11"/>
  <c r="D151" i="11"/>
  <c r="E151" i="11" s="1"/>
  <c r="F150" i="11"/>
  <c r="D150" i="11"/>
  <c r="E150" i="11" s="1"/>
  <c r="F149" i="11"/>
  <c r="D149" i="11"/>
  <c r="E149" i="11" s="1"/>
  <c r="F148" i="11"/>
  <c r="D148" i="11"/>
  <c r="E148" i="11" s="1"/>
  <c r="F147" i="11"/>
  <c r="D147" i="11"/>
  <c r="E147" i="11" s="1"/>
  <c r="F146" i="11"/>
  <c r="D146" i="11"/>
  <c r="E146" i="11" s="1"/>
  <c r="F145" i="11"/>
  <c r="D145" i="11"/>
  <c r="E145" i="11" s="1"/>
  <c r="F144" i="11"/>
  <c r="D144" i="11"/>
  <c r="E144" i="11" s="1"/>
  <c r="F143" i="11"/>
  <c r="D143" i="11"/>
  <c r="E143" i="11" s="1"/>
  <c r="F142" i="11"/>
  <c r="D142" i="11"/>
  <c r="E142" i="11" s="1"/>
  <c r="F141" i="11"/>
  <c r="D141" i="11"/>
  <c r="E141" i="11" s="1"/>
  <c r="F140" i="11"/>
  <c r="D140" i="11"/>
  <c r="E140" i="11" s="1"/>
  <c r="F139" i="11"/>
  <c r="D139" i="11"/>
  <c r="E139" i="11" s="1"/>
  <c r="AN139" i="11" s="1"/>
  <c r="F138" i="11"/>
  <c r="D138" i="11"/>
  <c r="E138" i="11" s="1"/>
  <c r="AN138" i="11" s="1"/>
  <c r="N137" i="11"/>
  <c r="F137" i="11"/>
  <c r="D137" i="11"/>
  <c r="E137" i="11" s="1"/>
  <c r="F136" i="11"/>
  <c r="D136" i="11"/>
  <c r="E136" i="11" s="1"/>
  <c r="AD136" i="11" s="1"/>
  <c r="F135" i="11"/>
  <c r="D135" i="11"/>
  <c r="E135" i="11" s="1"/>
  <c r="AE135" i="11" s="1"/>
  <c r="F134" i="11"/>
  <c r="D134" i="11"/>
  <c r="E134" i="11" s="1"/>
  <c r="AE134" i="11" s="1"/>
  <c r="N133" i="11"/>
  <c r="F133" i="11"/>
  <c r="D133" i="11"/>
  <c r="E133" i="11" s="1"/>
  <c r="AN133" i="11" s="1"/>
  <c r="F132" i="11"/>
  <c r="D132" i="11"/>
  <c r="E132" i="11" s="1"/>
  <c r="AN132" i="11" s="1"/>
  <c r="AN269" i="11" s="1"/>
  <c r="F131" i="11"/>
  <c r="D131" i="11"/>
  <c r="E131" i="11" s="1"/>
  <c r="N130" i="11"/>
  <c r="F130" i="11"/>
  <c r="D130" i="11"/>
  <c r="E130" i="11" s="1"/>
  <c r="AN130" i="11" s="1"/>
  <c r="N129" i="11"/>
  <c r="F129" i="11"/>
  <c r="D129" i="11"/>
  <c r="E129" i="11" s="1"/>
  <c r="AG129" i="11" s="1"/>
  <c r="F128" i="11"/>
  <c r="D128" i="11"/>
  <c r="E128" i="11" s="1"/>
  <c r="N127" i="11"/>
  <c r="F127" i="11"/>
  <c r="D127" i="11"/>
  <c r="E127" i="11" s="1"/>
  <c r="N126" i="11"/>
  <c r="F126" i="11"/>
  <c r="D126" i="11"/>
  <c r="E126" i="11" s="1"/>
  <c r="F125" i="11"/>
  <c r="D125" i="11"/>
  <c r="E125" i="11" s="1"/>
  <c r="N124" i="11"/>
  <c r="F124" i="11"/>
  <c r="D124" i="11"/>
  <c r="E124" i="11" s="1"/>
  <c r="F123" i="11"/>
  <c r="D123" i="11"/>
  <c r="E123" i="11" s="1"/>
  <c r="F122" i="11"/>
  <c r="D122" i="11"/>
  <c r="E122" i="11" s="1"/>
  <c r="AG122" i="11" s="1"/>
  <c r="F121" i="11"/>
  <c r="D121" i="11"/>
  <c r="E121" i="11" s="1"/>
  <c r="F120" i="11"/>
  <c r="D120" i="11"/>
  <c r="E120" i="11" s="1"/>
  <c r="AN120" i="11" s="1"/>
  <c r="AN257" i="11" s="1"/>
  <c r="F119" i="11"/>
  <c r="D119" i="11"/>
  <c r="E119" i="11" s="1"/>
  <c r="AG119" i="11" s="1"/>
  <c r="F118" i="11"/>
  <c r="D118" i="11"/>
  <c r="E118" i="11" s="1"/>
  <c r="F117" i="11"/>
  <c r="D117" i="11"/>
  <c r="E117" i="11" s="1"/>
  <c r="AN117" i="11" s="1"/>
  <c r="AN254" i="11" s="1"/>
  <c r="F116" i="11"/>
  <c r="D116" i="11"/>
  <c r="E116" i="11" s="1"/>
  <c r="AG116" i="11" s="1"/>
  <c r="N115" i="11"/>
  <c r="O113" i="11" s="1"/>
  <c r="AT109" i="5" s="1"/>
  <c r="BE109" i="5" s="1"/>
  <c r="F115" i="11"/>
  <c r="D115" i="11"/>
  <c r="E115" i="11" s="1"/>
  <c r="F114" i="11"/>
  <c r="D114" i="11"/>
  <c r="E114" i="11" s="1"/>
  <c r="AN114" i="11" s="1"/>
  <c r="F113" i="11"/>
  <c r="D113" i="11"/>
  <c r="E113" i="11" s="1"/>
  <c r="F112" i="11"/>
  <c r="D112" i="11"/>
  <c r="E112" i="11" s="1"/>
  <c r="F111" i="11"/>
  <c r="D111" i="11"/>
  <c r="E111" i="11" s="1"/>
  <c r="F110" i="11"/>
  <c r="D110" i="11"/>
  <c r="E110" i="11" s="1"/>
  <c r="F109" i="11"/>
  <c r="D109" i="11"/>
  <c r="E109" i="11" s="1"/>
  <c r="F108" i="11"/>
  <c r="D108" i="11"/>
  <c r="E108" i="11" s="1"/>
  <c r="F107" i="11"/>
  <c r="D107" i="11"/>
  <c r="E107" i="11" s="1"/>
  <c r="F106" i="11"/>
  <c r="D106" i="11"/>
  <c r="E106" i="11" s="1"/>
  <c r="F105" i="11"/>
  <c r="D105" i="11"/>
  <c r="E105" i="11" s="1"/>
  <c r="F104" i="11"/>
  <c r="D104" i="11"/>
  <c r="E104" i="11" s="1"/>
  <c r="F103" i="11"/>
  <c r="D103" i="11"/>
  <c r="E103" i="11" s="1"/>
  <c r="F102" i="11"/>
  <c r="D102" i="11"/>
  <c r="E102" i="11" s="1"/>
  <c r="F101" i="11"/>
  <c r="D101" i="11"/>
  <c r="E101" i="11" s="1"/>
  <c r="AG101" i="11" s="1"/>
  <c r="F100" i="11"/>
  <c r="D100" i="11"/>
  <c r="E100" i="11" s="1"/>
  <c r="AG100" i="11" s="1"/>
  <c r="F99" i="11"/>
  <c r="D99" i="11"/>
  <c r="E99" i="11" s="1"/>
  <c r="F98" i="11"/>
  <c r="D98" i="11"/>
  <c r="E98" i="11" s="1"/>
  <c r="F97" i="11"/>
  <c r="D97" i="11"/>
  <c r="E97" i="11" s="1"/>
  <c r="AG97" i="11" s="1"/>
  <c r="F96" i="11"/>
  <c r="D96" i="11"/>
  <c r="E96" i="11" s="1"/>
  <c r="F95" i="11"/>
  <c r="D95" i="11"/>
  <c r="E95" i="11" s="1"/>
  <c r="F94" i="11"/>
  <c r="D94" i="11"/>
  <c r="E94" i="11" s="1"/>
  <c r="F93" i="11"/>
  <c r="D93" i="11"/>
  <c r="E93" i="11" s="1"/>
  <c r="N92" i="11"/>
  <c r="F92" i="11"/>
  <c r="D92" i="11"/>
  <c r="E92" i="11" s="1"/>
  <c r="AG92" i="11" s="1"/>
  <c r="F91" i="11"/>
  <c r="D91" i="11"/>
  <c r="E91" i="11" s="1"/>
  <c r="F90" i="11"/>
  <c r="D90" i="11"/>
  <c r="E90" i="11" s="1"/>
  <c r="F89" i="11"/>
  <c r="D89" i="11"/>
  <c r="E89" i="11" s="1"/>
  <c r="N88" i="11"/>
  <c r="F88" i="11"/>
  <c r="D88" i="11"/>
  <c r="E88" i="11" s="1"/>
  <c r="F87" i="11"/>
  <c r="D87" i="11"/>
  <c r="E87" i="11" s="1"/>
  <c r="F86" i="11"/>
  <c r="D86" i="11"/>
  <c r="E86" i="11" s="1"/>
  <c r="F85" i="11"/>
  <c r="D85" i="11"/>
  <c r="E85" i="11" s="1"/>
  <c r="AY82" i="5" l="1"/>
  <c r="BG86" i="11"/>
  <c r="AZ82" i="5" s="1"/>
  <c r="AY144" i="5"/>
  <c r="BG148" i="11"/>
  <c r="AZ144" i="5" s="1"/>
  <c r="AY147" i="5"/>
  <c r="BG151" i="11"/>
  <c r="AZ147" i="5" s="1"/>
  <c r="AY143" i="5"/>
  <c r="BG147" i="11"/>
  <c r="AZ143" i="5" s="1"/>
  <c r="AY145" i="5"/>
  <c r="BG149" i="11"/>
  <c r="AZ145" i="5" s="1"/>
  <c r="AY146" i="5"/>
  <c r="BG150" i="11"/>
  <c r="AZ146" i="5" s="1"/>
  <c r="AY148" i="5"/>
  <c r="BG152" i="11"/>
  <c r="AZ148" i="5" s="1"/>
  <c r="AY149" i="5"/>
  <c r="BG153" i="11"/>
  <c r="AZ149" i="5" s="1"/>
  <c r="AY150" i="5"/>
  <c r="BG154" i="11"/>
  <c r="AZ150" i="5" s="1"/>
  <c r="AY151" i="5"/>
  <c r="BG155" i="11"/>
  <c r="AZ151" i="5" s="1"/>
  <c r="AY152" i="5"/>
  <c r="BG156" i="11"/>
  <c r="AZ152" i="5" s="1"/>
  <c r="AY153" i="5"/>
  <c r="BG157" i="11"/>
  <c r="AZ153" i="5" s="1"/>
  <c r="AY154" i="5"/>
  <c r="BG158" i="11"/>
  <c r="AZ154" i="5" s="1"/>
  <c r="AY155" i="5"/>
  <c r="BG159" i="11"/>
  <c r="AZ155" i="5" s="1"/>
  <c r="AY156" i="5"/>
  <c r="BG160" i="11"/>
  <c r="AZ156" i="5" s="1"/>
  <c r="AY157" i="5"/>
  <c r="BG161" i="11"/>
  <c r="AZ157" i="5" s="1"/>
  <c r="AY158" i="5"/>
  <c r="BG162" i="11"/>
  <c r="AZ158" i="5" s="1"/>
  <c r="AY159" i="5"/>
  <c r="BG163" i="11"/>
  <c r="AZ159" i="5" s="1"/>
  <c r="AY160" i="5"/>
  <c r="BG164" i="11"/>
  <c r="AZ160" i="5" s="1"/>
  <c r="AY161" i="5"/>
  <c r="BG165" i="11"/>
  <c r="AZ161" i="5" s="1"/>
  <c r="AY162" i="5"/>
  <c r="BG166" i="11"/>
  <c r="AZ162" i="5" s="1"/>
  <c r="AY163" i="5"/>
  <c r="BG167" i="11"/>
  <c r="AZ163" i="5" s="1"/>
  <c r="AY164" i="5"/>
  <c r="BG168" i="11"/>
  <c r="AZ164" i="5" s="1"/>
  <c r="BG107" i="11"/>
  <c r="AZ103" i="5" s="1"/>
  <c r="CO11" i="5"/>
  <c r="BI84" i="5"/>
  <c r="BK83" i="5"/>
  <c r="BC194" i="11"/>
  <c r="BC179" i="11"/>
  <c r="BC173" i="11"/>
  <c r="BC175" i="11"/>
  <c r="BC172" i="11"/>
  <c r="BC170" i="11"/>
  <c r="BC178" i="11"/>
  <c r="BC171" i="11"/>
  <c r="BC177" i="11"/>
  <c r="BC176" i="11"/>
  <c r="BC174" i="11"/>
  <c r="BC169" i="11"/>
  <c r="BC189" i="11"/>
  <c r="BC182" i="11"/>
  <c r="BC188" i="11"/>
  <c r="BC181" i="11"/>
  <c r="BC180" i="11"/>
  <c r="BC185" i="11"/>
  <c r="BC184" i="11"/>
  <c r="BC186" i="11"/>
  <c r="BC183" i="11"/>
  <c r="BC187" i="11"/>
  <c r="BC193" i="11"/>
  <c r="BC192" i="11"/>
  <c r="BC190" i="11"/>
  <c r="BC191" i="11"/>
  <c r="O134" i="11"/>
  <c r="AT130" i="5" s="1"/>
  <c r="BE130" i="5" s="1"/>
  <c r="AG127" i="11"/>
  <c r="AO127" i="11"/>
  <c r="AO264" i="11" s="1"/>
  <c r="AN270" i="11"/>
  <c r="AY133" i="11" s="1"/>
  <c r="BA133" i="11"/>
  <c r="BA139" i="11"/>
  <c r="AN276" i="11"/>
  <c r="AY139" i="11" s="1"/>
  <c r="AY100" i="11"/>
  <c r="BA100" i="11"/>
  <c r="BA130" i="11"/>
  <c r="AN267" i="11"/>
  <c r="AY130" i="11" s="1"/>
  <c r="BA92" i="11"/>
  <c r="AY92" i="11"/>
  <c r="BA97" i="11"/>
  <c r="AY97" i="11"/>
  <c r="AG253" i="11"/>
  <c r="AG256" i="11"/>
  <c r="AG259" i="11"/>
  <c r="AG128" i="11"/>
  <c r="AO128" i="11"/>
  <c r="AO265" i="11" s="1"/>
  <c r="BA138" i="11"/>
  <c r="AN275" i="11"/>
  <c r="AY138" i="11" s="1"/>
  <c r="BA101" i="11"/>
  <c r="AY101" i="11"/>
  <c r="AH113" i="11"/>
  <c r="AH250" i="11" s="1"/>
  <c r="AN113" i="11"/>
  <c r="AN250" i="11" s="1"/>
  <c r="AO113" i="11"/>
  <c r="AO250" i="11" s="1"/>
  <c r="BA114" i="11"/>
  <c r="AN251" i="11"/>
  <c r="AY114" i="11" s="1"/>
  <c r="AG266" i="11"/>
  <c r="O154" i="11"/>
  <c r="AT150" i="5" s="1"/>
  <c r="BE150" i="5" s="1"/>
  <c r="O173" i="11"/>
  <c r="AT169" i="5" s="1"/>
  <c r="BE169" i="5" s="1"/>
  <c r="O176" i="11"/>
  <c r="AT172" i="5" s="1"/>
  <c r="BE172" i="5" s="1"/>
  <c r="O178" i="11"/>
  <c r="AT174" i="5" s="1"/>
  <c r="BE174" i="5" s="1"/>
  <c r="O132" i="11"/>
  <c r="AT128" i="5" s="1"/>
  <c r="BE128" i="5" s="1"/>
  <c r="AD135" i="11"/>
  <c r="O179" i="11"/>
  <c r="AT175" i="5" s="1"/>
  <c r="BE175" i="5" s="1"/>
  <c r="AG120" i="11"/>
  <c r="O191" i="11"/>
  <c r="AT187" i="5" s="1"/>
  <c r="BE187" i="5" s="1"/>
  <c r="O194" i="11"/>
  <c r="AT190" i="5" s="1"/>
  <c r="BE190" i="5" s="1"/>
  <c r="O131" i="11"/>
  <c r="AT127" i="5" s="1"/>
  <c r="BE127" i="5" s="1"/>
  <c r="O130" i="11"/>
  <c r="AT126" i="5" s="1"/>
  <c r="BE126" i="5" s="1"/>
  <c r="O136" i="11"/>
  <c r="AT132" i="5" s="1"/>
  <c r="BE132" i="5" s="1"/>
  <c r="O137" i="11"/>
  <c r="AT133" i="5" s="1"/>
  <c r="BE133" i="5" s="1"/>
  <c r="O138" i="11"/>
  <c r="AT134" i="5" s="1"/>
  <c r="BE134" i="5" s="1"/>
  <c r="O140" i="11"/>
  <c r="AT136" i="5" s="1"/>
  <c r="BE136" i="5" s="1"/>
  <c r="O142" i="11"/>
  <c r="AT138" i="5" s="1"/>
  <c r="BE138" i="5" s="1"/>
  <c r="O141" i="11"/>
  <c r="AT137" i="5" s="1"/>
  <c r="BE137" i="5" s="1"/>
  <c r="O139" i="11"/>
  <c r="AT135" i="5" s="1"/>
  <c r="BE135" i="5" s="1"/>
  <c r="O148" i="11"/>
  <c r="AT144" i="5" s="1"/>
  <c r="BE144" i="5" s="1"/>
  <c r="O152" i="11"/>
  <c r="AT148" i="5" s="1"/>
  <c r="BE148" i="5" s="1"/>
  <c r="O156" i="11"/>
  <c r="AT152" i="5" s="1"/>
  <c r="BE152" i="5" s="1"/>
  <c r="O155" i="11"/>
  <c r="AT151" i="5" s="1"/>
  <c r="BE151" i="5" s="1"/>
  <c r="O150" i="11"/>
  <c r="AT146" i="5" s="1"/>
  <c r="BE146" i="5" s="1"/>
  <c r="O149" i="11"/>
  <c r="AT145" i="5" s="1"/>
  <c r="BE145" i="5" s="1"/>
  <c r="O153" i="11"/>
  <c r="AT149" i="5" s="1"/>
  <c r="BE149" i="5" s="1"/>
  <c r="O157" i="11"/>
  <c r="AT153" i="5" s="1"/>
  <c r="BE153" i="5" s="1"/>
  <c r="O151" i="11"/>
  <c r="AT147" i="5" s="1"/>
  <c r="BE147" i="5" s="1"/>
  <c r="O158" i="11"/>
  <c r="AT154" i="5" s="1"/>
  <c r="BE154" i="5" s="1"/>
  <c r="O168" i="11"/>
  <c r="AT164" i="5" s="1"/>
  <c r="BE164" i="5" s="1"/>
  <c r="O167" i="11"/>
  <c r="AT163" i="5" s="1"/>
  <c r="BE163" i="5" s="1"/>
  <c r="O169" i="11"/>
  <c r="AT165" i="5" s="1"/>
  <c r="BE165" i="5" s="1"/>
  <c r="O175" i="11"/>
  <c r="AT171" i="5" s="1"/>
  <c r="BE171" i="5" s="1"/>
  <c r="O174" i="11"/>
  <c r="AT170" i="5" s="1"/>
  <c r="BE170" i="5" s="1"/>
  <c r="O183" i="11"/>
  <c r="AT179" i="5" s="1"/>
  <c r="BE179" i="5" s="1"/>
  <c r="O185" i="11"/>
  <c r="AT181" i="5" s="1"/>
  <c r="BE181" i="5" s="1"/>
  <c r="O184" i="11"/>
  <c r="AT180" i="5" s="1"/>
  <c r="BE180" i="5" s="1"/>
  <c r="O182" i="11"/>
  <c r="AT178" i="5" s="1"/>
  <c r="BE178" i="5" s="1"/>
  <c r="O208" i="11"/>
  <c r="AT204" i="5" s="1"/>
  <c r="BE204" i="5" s="1"/>
  <c r="O207" i="11"/>
  <c r="AT203" i="5" s="1"/>
  <c r="BE203" i="5" s="1"/>
  <c r="O209" i="11"/>
  <c r="AT205" i="5" s="1"/>
  <c r="BE205" i="5" s="1"/>
  <c r="O84" i="11"/>
  <c r="AT80" i="5" s="1"/>
  <c r="BE80" i="5" s="1"/>
  <c r="O88" i="11"/>
  <c r="AT84" i="5" s="1"/>
  <c r="O92" i="11"/>
  <c r="AT88" i="5" s="1"/>
  <c r="O90" i="11"/>
  <c r="AT86" i="5" s="1"/>
  <c r="O85" i="11"/>
  <c r="AT81" i="5" s="1"/>
  <c r="BE81" i="5" s="1"/>
  <c r="O93" i="11"/>
  <c r="AT89" i="5" s="1"/>
  <c r="O87" i="11"/>
  <c r="AT83" i="5" s="1"/>
  <c r="O91" i="11"/>
  <c r="AT87" i="5" s="1"/>
  <c r="O86" i="11"/>
  <c r="AT82" i="5" s="1"/>
  <c r="BE82" i="5" s="1"/>
  <c r="O83" i="11"/>
  <c r="AT79" i="5" s="1"/>
  <c r="O89" i="11"/>
  <c r="AT85" i="5" s="1"/>
  <c r="O164" i="11"/>
  <c r="AT160" i="5" s="1"/>
  <c r="BE160" i="5" s="1"/>
  <c r="O165" i="11"/>
  <c r="AT161" i="5" s="1"/>
  <c r="BE161" i="5" s="1"/>
  <c r="O193" i="11"/>
  <c r="AT189" i="5" s="1"/>
  <c r="BE189" i="5" s="1"/>
  <c r="O192" i="11"/>
  <c r="AT188" i="5" s="1"/>
  <c r="BE188" i="5" s="1"/>
  <c r="O210" i="11"/>
  <c r="AT206" i="5" s="1"/>
  <c r="BE206" i="5" s="1"/>
  <c r="O96" i="11"/>
  <c r="AT92" i="5" s="1"/>
  <c r="O94" i="11"/>
  <c r="AT90" i="5" s="1"/>
  <c r="O97" i="11"/>
  <c r="AT93" i="5" s="1"/>
  <c r="O95" i="11"/>
  <c r="AT91" i="5" s="1"/>
  <c r="O124" i="11"/>
  <c r="AT120" i="5" s="1"/>
  <c r="BE120" i="5" s="1"/>
  <c r="O128" i="11"/>
  <c r="AT124" i="5" s="1"/>
  <c r="BE124" i="5" s="1"/>
  <c r="O126" i="11"/>
  <c r="AT122" i="5" s="1"/>
  <c r="BE122" i="5" s="1"/>
  <c r="O121" i="11"/>
  <c r="AT117" i="5" s="1"/>
  <c r="BE117" i="5" s="1"/>
  <c r="O129" i="11"/>
  <c r="AT125" i="5" s="1"/>
  <c r="BE125" i="5" s="1"/>
  <c r="O123" i="11"/>
  <c r="AT119" i="5" s="1"/>
  <c r="BE119" i="5" s="1"/>
  <c r="O127" i="11"/>
  <c r="AT123" i="5" s="1"/>
  <c r="BE123" i="5" s="1"/>
  <c r="O122" i="11"/>
  <c r="AT118" i="5" s="1"/>
  <c r="BE118" i="5" s="1"/>
  <c r="O125" i="11"/>
  <c r="AT121" i="5" s="1"/>
  <c r="BE121" i="5" s="1"/>
  <c r="O133" i="11"/>
  <c r="AT129" i="5" s="1"/>
  <c r="BE129" i="5" s="1"/>
  <c r="O190" i="11"/>
  <c r="AT186" i="5" s="1"/>
  <c r="BE186" i="5" s="1"/>
  <c r="O189" i="11"/>
  <c r="AT185" i="5" s="1"/>
  <c r="BE185" i="5" s="1"/>
  <c r="O187" i="11"/>
  <c r="AT183" i="5" s="1"/>
  <c r="BE183" i="5" s="1"/>
  <c r="O188" i="11"/>
  <c r="AT184" i="5" s="1"/>
  <c r="BE184" i="5" s="1"/>
  <c r="O200" i="11"/>
  <c r="AT196" i="5" s="1"/>
  <c r="BE196" i="5" s="1"/>
  <c r="O197" i="11"/>
  <c r="AT193" i="5" s="1"/>
  <c r="BE193" i="5" s="1"/>
  <c r="O199" i="11"/>
  <c r="AT195" i="5" s="1"/>
  <c r="BE195" i="5" s="1"/>
  <c r="O198" i="11"/>
  <c r="AT194" i="5" s="1"/>
  <c r="BE194" i="5" s="1"/>
  <c r="O201" i="11"/>
  <c r="AT197" i="5" s="1"/>
  <c r="BE197" i="5" s="1"/>
  <c r="O196" i="11"/>
  <c r="AT192" i="5" s="1"/>
  <c r="BE192" i="5" s="1"/>
  <c r="O204" i="11"/>
  <c r="AT200" i="5" s="1"/>
  <c r="BE200" i="5" s="1"/>
  <c r="O203" i="11"/>
  <c r="AT199" i="5" s="1"/>
  <c r="BE199" i="5" s="1"/>
  <c r="O202" i="11"/>
  <c r="AT198" i="5" s="1"/>
  <c r="BE198" i="5" s="1"/>
  <c r="O112" i="11"/>
  <c r="AT108" i="5" s="1"/>
  <c r="BE108" i="5" s="1"/>
  <c r="O116" i="11"/>
  <c r="AT112" i="5" s="1"/>
  <c r="BE112" i="5" s="1"/>
  <c r="O120" i="11"/>
  <c r="AT116" i="5" s="1"/>
  <c r="BE116" i="5" s="1"/>
  <c r="O118" i="11"/>
  <c r="AT114" i="5" s="1"/>
  <c r="BE114" i="5" s="1"/>
  <c r="O111" i="11"/>
  <c r="AT107" i="5" s="1"/>
  <c r="BE107" i="5" s="1"/>
  <c r="O115" i="11"/>
  <c r="AT111" i="5" s="1"/>
  <c r="BE111" i="5" s="1"/>
  <c r="O119" i="11"/>
  <c r="AT115" i="5" s="1"/>
  <c r="BE115" i="5" s="1"/>
  <c r="O110" i="11"/>
  <c r="AT106" i="5" s="1"/>
  <c r="BE106" i="5" s="1"/>
  <c r="O114" i="11"/>
  <c r="AT110" i="5" s="1"/>
  <c r="BE110" i="5" s="1"/>
  <c r="O117" i="11"/>
  <c r="AT113" i="5" s="1"/>
  <c r="BE113" i="5" s="1"/>
  <c r="O162" i="11"/>
  <c r="AT158" i="5" s="1"/>
  <c r="BE158" i="5" s="1"/>
  <c r="O163" i="11"/>
  <c r="AT159" i="5" s="1"/>
  <c r="BE159" i="5" s="1"/>
  <c r="AN129" i="11"/>
  <c r="BA129" i="11" s="1"/>
  <c r="AE136" i="11"/>
  <c r="AX136" i="11" s="1"/>
  <c r="O177" i="11"/>
  <c r="AT173" i="5" s="1"/>
  <c r="BE173" i="5" s="1"/>
  <c r="O206" i="11"/>
  <c r="AT202" i="5" s="1"/>
  <c r="BE202" i="5" s="1"/>
  <c r="AN127" i="11"/>
  <c r="AN264" i="11" s="1"/>
  <c r="O135" i="11"/>
  <c r="AT131" i="5" s="1"/>
  <c r="BE131" i="5" s="1"/>
  <c r="AD138" i="11"/>
  <c r="O160" i="11"/>
  <c r="AT156" i="5" s="1"/>
  <c r="BE156" i="5" s="1"/>
  <c r="O171" i="11"/>
  <c r="AT167" i="5" s="1"/>
  <c r="BE167" i="5" s="1"/>
  <c r="O180" i="11"/>
  <c r="AT176" i="5" s="1"/>
  <c r="BE176" i="5" s="1"/>
  <c r="O205" i="11"/>
  <c r="AT201" i="5" s="1"/>
  <c r="BE201" i="5" s="1"/>
  <c r="AN128" i="11"/>
  <c r="AG132" i="11"/>
  <c r="AD134" i="11"/>
  <c r="AE139" i="11"/>
  <c r="O159" i="11"/>
  <c r="AT155" i="5" s="1"/>
  <c r="BE155" i="5" s="1"/>
  <c r="O161" i="11"/>
  <c r="AT157" i="5" s="1"/>
  <c r="BE157" i="5" s="1"/>
  <c r="O166" i="11"/>
  <c r="AT162" i="5" s="1"/>
  <c r="BE162" i="5" s="1"/>
  <c r="O170" i="11"/>
  <c r="AT166" i="5" s="1"/>
  <c r="BE166" i="5" s="1"/>
  <c r="O172" i="11"/>
  <c r="AT168" i="5" s="1"/>
  <c r="BE168" i="5" s="1"/>
  <c r="O181" i="11"/>
  <c r="AT177" i="5" s="1"/>
  <c r="BE177" i="5" s="1"/>
  <c r="O186" i="11"/>
  <c r="AT182" i="5" s="1"/>
  <c r="BE182" i="5" s="1"/>
  <c r="O195" i="11"/>
  <c r="AT191" i="5" s="1"/>
  <c r="BE191" i="5" s="1"/>
  <c r="AN115" i="11"/>
  <c r="AN252" i="11" s="1"/>
  <c r="AG115" i="11"/>
  <c r="AN124" i="11"/>
  <c r="AN261" i="11" s="1"/>
  <c r="AG124" i="11"/>
  <c r="AN131" i="11"/>
  <c r="AN268" i="11" s="1"/>
  <c r="AG131" i="11"/>
  <c r="AN118" i="11"/>
  <c r="AN255" i="11" s="1"/>
  <c r="AG118" i="11"/>
  <c r="AD137" i="11"/>
  <c r="AE137" i="11"/>
  <c r="AG140" i="11"/>
  <c r="AN140" i="11"/>
  <c r="AG141" i="11"/>
  <c r="AN141" i="11"/>
  <c r="AN116" i="11"/>
  <c r="AN122" i="11"/>
  <c r="AG117" i="11"/>
  <c r="AN119" i="11"/>
  <c r="AG126" i="11"/>
  <c r="AN126" i="11"/>
  <c r="AN263" i="11" s="1"/>
  <c r="AG113" i="11"/>
  <c r="AE138" i="11"/>
  <c r="CO12" i="5" l="1"/>
  <c r="BI85" i="5"/>
  <c r="BK84" i="5"/>
  <c r="AV187" i="5"/>
  <c r="BF187" i="5" s="1"/>
  <c r="BG191" i="11"/>
  <c r="AZ187" i="5" s="1"/>
  <c r="AV181" i="5"/>
  <c r="BF181" i="5" s="1"/>
  <c r="BG185" i="11"/>
  <c r="AZ181" i="5" s="1"/>
  <c r="AV172" i="5"/>
  <c r="BF172" i="5" s="1"/>
  <c r="BG176" i="11"/>
  <c r="AZ172" i="5" s="1"/>
  <c r="AV175" i="5"/>
  <c r="BF175" i="5" s="1"/>
  <c r="BG179" i="11"/>
  <c r="AZ175" i="5" s="1"/>
  <c r="AV180" i="5"/>
  <c r="BF180" i="5" s="1"/>
  <c r="BG184" i="11"/>
  <c r="AZ180" i="5" s="1"/>
  <c r="AV186" i="5"/>
  <c r="BF186" i="5" s="1"/>
  <c r="BG190" i="11"/>
  <c r="AZ186" i="5" s="1"/>
  <c r="AV179" i="5"/>
  <c r="BF179" i="5" s="1"/>
  <c r="BG183" i="11"/>
  <c r="AZ179" i="5" s="1"/>
  <c r="AV176" i="5"/>
  <c r="BF176" i="5" s="1"/>
  <c r="BG180" i="11"/>
  <c r="AZ176" i="5" s="1"/>
  <c r="AV185" i="5"/>
  <c r="BF185" i="5" s="1"/>
  <c r="BG189" i="11"/>
  <c r="AZ185" i="5" s="1"/>
  <c r="AV173" i="5"/>
  <c r="BF173" i="5" s="1"/>
  <c r="BG177" i="11"/>
  <c r="AZ173" i="5" s="1"/>
  <c r="AV190" i="5"/>
  <c r="BF190" i="5" s="1"/>
  <c r="BG194" i="11"/>
  <c r="AZ190" i="5" s="1"/>
  <c r="AV183" i="5"/>
  <c r="BF183" i="5" s="1"/>
  <c r="BG187" i="11"/>
  <c r="AZ183" i="5" s="1"/>
  <c r="AV178" i="5"/>
  <c r="BF178" i="5" s="1"/>
  <c r="BG182" i="11"/>
  <c r="AZ178" i="5" s="1"/>
  <c r="AV189" i="5"/>
  <c r="BF189" i="5" s="1"/>
  <c r="BG193" i="11"/>
  <c r="AZ189" i="5" s="1"/>
  <c r="AV184" i="5"/>
  <c r="BF184" i="5" s="1"/>
  <c r="BG188" i="11"/>
  <c r="AZ184" i="5" s="1"/>
  <c r="AV174" i="5"/>
  <c r="BF174" i="5" s="1"/>
  <c r="BG178" i="11"/>
  <c r="AZ174" i="5" s="1"/>
  <c r="AV188" i="5"/>
  <c r="BF188" i="5" s="1"/>
  <c r="BG192" i="11"/>
  <c r="AZ188" i="5" s="1"/>
  <c r="AV182" i="5"/>
  <c r="BF182" i="5" s="1"/>
  <c r="BG186" i="11"/>
  <c r="AZ182" i="5" s="1"/>
  <c r="AV177" i="5"/>
  <c r="BF177" i="5" s="1"/>
  <c r="BG181" i="11"/>
  <c r="AZ177" i="5" s="1"/>
  <c r="AV170" i="5"/>
  <c r="BF170" i="5" s="1"/>
  <c r="BG174" i="11"/>
  <c r="AZ170" i="5" s="1"/>
  <c r="AV165" i="5"/>
  <c r="BF165" i="5" s="1"/>
  <c r="BG169" i="11"/>
  <c r="AZ165" i="5" s="1"/>
  <c r="AV168" i="5"/>
  <c r="BF168" i="5" s="1"/>
  <c r="BG172" i="11"/>
  <c r="AZ168" i="5" s="1"/>
  <c r="BG170" i="11"/>
  <c r="AZ166" i="5" s="1"/>
  <c r="AV166" i="5"/>
  <c r="BF166" i="5" s="1"/>
  <c r="AV169" i="5"/>
  <c r="BF169" i="5" s="1"/>
  <c r="BG173" i="11"/>
  <c r="AZ169" i="5" s="1"/>
  <c r="BG171" i="11"/>
  <c r="AZ167" i="5" s="1"/>
  <c r="AV167" i="5"/>
  <c r="BF167" i="5" s="1"/>
  <c r="BG175" i="11"/>
  <c r="AZ171" i="5" s="1"/>
  <c r="AV171" i="5"/>
  <c r="BF171" i="5" s="1"/>
  <c r="BC99" i="11"/>
  <c r="BC106" i="11"/>
  <c r="BC100" i="11"/>
  <c r="BC98" i="11"/>
  <c r="BC101" i="11"/>
  <c r="BC102" i="11"/>
  <c r="BC105" i="11"/>
  <c r="BC104" i="11"/>
  <c r="BC103" i="11"/>
  <c r="BC87" i="11"/>
  <c r="BC93" i="11"/>
  <c r="BC95" i="11"/>
  <c r="BC91" i="11"/>
  <c r="BC96" i="11"/>
  <c r="BC94" i="11"/>
  <c r="BC97" i="11"/>
  <c r="BC88" i="11"/>
  <c r="BC90" i="11"/>
  <c r="BC92" i="11"/>
  <c r="BC89" i="11"/>
  <c r="AZ137" i="11"/>
  <c r="AZ136" i="11"/>
  <c r="AX139" i="11"/>
  <c r="AZ139" i="11"/>
  <c r="AX134" i="11"/>
  <c r="AZ134" i="11"/>
  <c r="AX135" i="11"/>
  <c r="AZ135" i="11"/>
  <c r="AZ138" i="11"/>
  <c r="BA116" i="11"/>
  <c r="AN256" i="11"/>
  <c r="AY119" i="11" s="1"/>
  <c r="AG277" i="11"/>
  <c r="BA140" i="11"/>
  <c r="BA131" i="11"/>
  <c r="AG268" i="11"/>
  <c r="AY131" i="11" s="1"/>
  <c r="BA127" i="11"/>
  <c r="AG264" i="11"/>
  <c r="AY127" i="11" s="1"/>
  <c r="BA113" i="11"/>
  <c r="AG250" i="11"/>
  <c r="AY113" i="11" s="1"/>
  <c r="AN277" i="11"/>
  <c r="BA118" i="11"/>
  <c r="AG255" i="11"/>
  <c r="AY118" i="11" s="1"/>
  <c r="AG257" i="11"/>
  <c r="AY120" i="11" s="1"/>
  <c r="BA120" i="11"/>
  <c r="AN259" i="11"/>
  <c r="AY122" i="11" s="1"/>
  <c r="AG278" i="11"/>
  <c r="BA141" i="11"/>
  <c r="BA122" i="11"/>
  <c r="AG269" i="11"/>
  <c r="AY132" i="11" s="1"/>
  <c r="BA132" i="11"/>
  <c r="AN253" i="11"/>
  <c r="AY116" i="11" s="1"/>
  <c r="BA115" i="11"/>
  <c r="AG252" i="11"/>
  <c r="AY115" i="11" s="1"/>
  <c r="AN266" i="11"/>
  <c r="AY129" i="11" s="1"/>
  <c r="BA126" i="11"/>
  <c r="AG263" i="11"/>
  <c r="AY126" i="11" s="1"/>
  <c r="BA117" i="11"/>
  <c r="AG254" i="11"/>
  <c r="AY117" i="11" s="1"/>
  <c r="AN278" i="11"/>
  <c r="AG261" i="11"/>
  <c r="AY124" i="11" s="1"/>
  <c r="BA124" i="11"/>
  <c r="AN265" i="11"/>
  <c r="AG265" i="11"/>
  <c r="BA128" i="11"/>
  <c r="BA119" i="11"/>
  <c r="AX138" i="11"/>
  <c r="AX137" i="11"/>
  <c r="CO13" i="5" l="1"/>
  <c r="BI86" i="5"/>
  <c r="BK85" i="5"/>
  <c r="BG90" i="11"/>
  <c r="AZ86" i="5" s="1"/>
  <c r="AV86" i="5"/>
  <c r="BF86" i="5" s="1"/>
  <c r="BG87" i="11"/>
  <c r="AZ83" i="5" s="1"/>
  <c r="AV83" i="5"/>
  <c r="BF83" i="5" s="1"/>
  <c r="BG106" i="11"/>
  <c r="AZ102" i="5" s="1"/>
  <c r="AV102" i="5"/>
  <c r="BF102" i="5" s="1"/>
  <c r="BG92" i="11"/>
  <c r="AZ88" i="5" s="1"/>
  <c r="AV88" i="5"/>
  <c r="BF88" i="5" s="1"/>
  <c r="BG93" i="11"/>
  <c r="AZ89" i="5" s="1"/>
  <c r="AV89" i="5"/>
  <c r="BF89" i="5" s="1"/>
  <c r="BG100" i="11"/>
  <c r="AZ96" i="5" s="1"/>
  <c r="AV96" i="5"/>
  <c r="BF96" i="5" s="1"/>
  <c r="BG88" i="11"/>
  <c r="AZ84" i="5" s="1"/>
  <c r="AV84" i="5"/>
  <c r="BF84" i="5" s="1"/>
  <c r="BG91" i="11"/>
  <c r="AZ87" i="5" s="1"/>
  <c r="AV87" i="5"/>
  <c r="BF87" i="5" s="1"/>
  <c r="BG103" i="11"/>
  <c r="AZ99" i="5" s="1"/>
  <c r="AV99" i="5"/>
  <c r="BF99" i="5" s="1"/>
  <c r="BG101" i="11"/>
  <c r="AZ97" i="5" s="1"/>
  <c r="AV97" i="5"/>
  <c r="BF97" i="5" s="1"/>
  <c r="AV95" i="5"/>
  <c r="BF95" i="5" s="1"/>
  <c r="BG99" i="11"/>
  <c r="AZ95" i="5" s="1"/>
  <c r="BG96" i="11"/>
  <c r="AZ92" i="5" s="1"/>
  <c r="AV92" i="5"/>
  <c r="BF92" i="5" s="1"/>
  <c r="BG102" i="11"/>
  <c r="AZ98" i="5" s="1"/>
  <c r="AV98" i="5"/>
  <c r="BF98" i="5" s="1"/>
  <c r="BG94" i="11"/>
  <c r="AZ90" i="5" s="1"/>
  <c r="AV90" i="5"/>
  <c r="BF90" i="5" s="1"/>
  <c r="BG105" i="11"/>
  <c r="AZ101" i="5" s="1"/>
  <c r="AV101" i="5"/>
  <c r="BF101" i="5" s="1"/>
  <c r="BG89" i="11"/>
  <c r="AZ85" i="5" s="1"/>
  <c r="AV85" i="5"/>
  <c r="BF85" i="5" s="1"/>
  <c r="BG97" i="11"/>
  <c r="AZ93" i="5" s="1"/>
  <c r="AV93" i="5"/>
  <c r="BF93" i="5" s="1"/>
  <c r="BG95" i="11"/>
  <c r="AZ91" i="5" s="1"/>
  <c r="AV91" i="5"/>
  <c r="BF91" i="5" s="1"/>
  <c r="BG104" i="11"/>
  <c r="AZ100" i="5" s="1"/>
  <c r="AV100" i="5"/>
  <c r="BF100" i="5" s="1"/>
  <c r="BG98" i="11"/>
  <c r="AZ94" i="5" s="1"/>
  <c r="AV94" i="5"/>
  <c r="BF94" i="5" s="1"/>
  <c r="BC122" i="11"/>
  <c r="BC134" i="11"/>
  <c r="BC121" i="11"/>
  <c r="BC120" i="11"/>
  <c r="BC119" i="11"/>
  <c r="BC118" i="11"/>
  <c r="BC112" i="11"/>
  <c r="BC115" i="11"/>
  <c r="BC110" i="11"/>
  <c r="BC116" i="11"/>
  <c r="BC111" i="11"/>
  <c r="BC113" i="11"/>
  <c r="BC108" i="11"/>
  <c r="BC114" i="11"/>
  <c r="BC117" i="11"/>
  <c r="BC109" i="11"/>
  <c r="AY140" i="11"/>
  <c r="BC135" i="11" s="1"/>
  <c r="AY128" i="11"/>
  <c r="BC133" i="11" s="1"/>
  <c r="AY141" i="11"/>
  <c r="BC146" i="11" s="1"/>
  <c r="CO14" i="5" l="1"/>
  <c r="BI87" i="5"/>
  <c r="BK86" i="5"/>
  <c r="BG114" i="11"/>
  <c r="AZ110" i="5" s="1"/>
  <c r="AV110" i="5"/>
  <c r="BF110" i="5" s="1"/>
  <c r="BG118" i="11"/>
  <c r="AZ114" i="5" s="1"/>
  <c r="AV114" i="5"/>
  <c r="BF114" i="5" s="1"/>
  <c r="AV142" i="5"/>
  <c r="BF142" i="5" s="1"/>
  <c r="BG146" i="11"/>
  <c r="AZ142" i="5" s="1"/>
  <c r="BG117" i="11"/>
  <c r="AZ113" i="5" s="1"/>
  <c r="AV113" i="5"/>
  <c r="BF113" i="5" s="1"/>
  <c r="BG112" i="11"/>
  <c r="AZ108" i="5" s="1"/>
  <c r="AV108" i="5"/>
  <c r="BF108" i="5" s="1"/>
  <c r="BG135" i="11"/>
  <c r="AZ131" i="5" s="1"/>
  <c r="AV131" i="5"/>
  <c r="BF131" i="5" s="1"/>
  <c r="BG108" i="11"/>
  <c r="AZ104" i="5" s="1"/>
  <c r="AV104" i="5"/>
  <c r="BF104" i="5" s="1"/>
  <c r="BG110" i="11"/>
  <c r="AZ106" i="5" s="1"/>
  <c r="AV106" i="5"/>
  <c r="BF106" i="5" s="1"/>
  <c r="BG119" i="11"/>
  <c r="AZ115" i="5" s="1"/>
  <c r="AV115" i="5"/>
  <c r="BF115" i="5" s="1"/>
  <c r="BG122" i="11"/>
  <c r="AZ118" i="5" s="1"/>
  <c r="AV118" i="5"/>
  <c r="BF118" i="5" s="1"/>
  <c r="BG133" i="11"/>
  <c r="AZ129" i="5" s="1"/>
  <c r="AV129" i="5"/>
  <c r="BF129" i="5" s="1"/>
  <c r="BG116" i="11"/>
  <c r="AZ112" i="5" s="1"/>
  <c r="AV112" i="5"/>
  <c r="BF112" i="5" s="1"/>
  <c r="BG134" i="11"/>
  <c r="AZ130" i="5" s="1"/>
  <c r="AV130" i="5"/>
  <c r="BF130" i="5" s="1"/>
  <c r="BG111" i="11"/>
  <c r="AZ107" i="5" s="1"/>
  <c r="AV107" i="5"/>
  <c r="BF107" i="5" s="1"/>
  <c r="BG121" i="11"/>
  <c r="AZ117" i="5" s="1"/>
  <c r="AV117" i="5"/>
  <c r="BF117" i="5" s="1"/>
  <c r="BG109" i="11"/>
  <c r="AZ105" i="5" s="1"/>
  <c r="AV105" i="5"/>
  <c r="BF105" i="5" s="1"/>
  <c r="BG113" i="11"/>
  <c r="AZ109" i="5" s="1"/>
  <c r="AV109" i="5"/>
  <c r="BF109" i="5" s="1"/>
  <c r="BG115" i="11"/>
  <c r="AZ111" i="5" s="1"/>
  <c r="AV111" i="5"/>
  <c r="BF111" i="5" s="1"/>
  <c r="BG120" i="11"/>
  <c r="AZ116" i="5" s="1"/>
  <c r="AV116" i="5"/>
  <c r="BF116" i="5" s="1"/>
  <c r="BC136" i="11"/>
  <c r="BC132" i="11"/>
  <c r="BC140" i="11"/>
  <c r="BC129" i="11"/>
  <c r="BC143" i="11"/>
  <c r="BC128" i="11"/>
  <c r="BC145" i="11"/>
  <c r="BC144" i="11"/>
  <c r="BC131" i="11"/>
  <c r="BC142" i="11"/>
  <c r="BC123" i="11"/>
  <c r="BC125" i="11"/>
  <c r="BC141" i="11"/>
  <c r="BC124" i="11"/>
  <c r="BC130" i="11"/>
  <c r="BC127" i="11"/>
  <c r="BC139" i="11"/>
  <c r="BC126" i="11"/>
  <c r="BC137" i="11"/>
  <c r="BC138" i="11"/>
  <c r="N3" i="5"/>
  <c r="O3" i="9" s="1"/>
  <c r="M3" i="5"/>
  <c r="N3" i="9" s="1"/>
  <c r="M2" i="5"/>
  <c r="N2" i="9" s="1"/>
  <c r="C3" i="5"/>
  <c r="D3" i="9" s="1"/>
  <c r="B3" i="5"/>
  <c r="C3" i="9" s="1"/>
  <c r="B2" i="5"/>
  <c r="C2" i="9" s="1"/>
  <c r="GF5" i="1"/>
  <c r="M5" i="5" s="1"/>
  <c r="AE5" i="5" s="1"/>
  <c r="GG5" i="1"/>
  <c r="N5" i="5" s="1"/>
  <c r="GH5" i="1"/>
  <c r="GJ5" i="1" s="1"/>
  <c r="GI5" i="1"/>
  <c r="GK5" i="1"/>
  <c r="GF6" i="1"/>
  <c r="M6" i="5" s="1"/>
  <c r="AE6" i="5" s="1"/>
  <c r="GG6" i="1"/>
  <c r="N6" i="5" s="1"/>
  <c r="GH6" i="1"/>
  <c r="GI6" i="1"/>
  <c r="GK6" i="1" s="1"/>
  <c r="GJ6" i="1"/>
  <c r="GF7" i="1"/>
  <c r="M7" i="5" s="1"/>
  <c r="AE7" i="5" s="1"/>
  <c r="GG7" i="1"/>
  <c r="N7" i="5" s="1"/>
  <c r="GH7" i="1"/>
  <c r="GJ7" i="1" s="1"/>
  <c r="GI7" i="1"/>
  <c r="GK7" i="1"/>
  <c r="GF8" i="1"/>
  <c r="M8" i="5" s="1"/>
  <c r="GG8" i="1"/>
  <c r="N8" i="5" s="1"/>
  <c r="GH8" i="1"/>
  <c r="GI8" i="1"/>
  <c r="GK8" i="1" s="1"/>
  <c r="GJ8" i="1"/>
  <c r="GF9" i="1"/>
  <c r="M9" i="5" s="1"/>
  <c r="AE9" i="5" s="1"/>
  <c r="GG9" i="1"/>
  <c r="N9" i="5" s="1"/>
  <c r="GH9" i="1"/>
  <c r="GJ9" i="1" s="1"/>
  <c r="GI9" i="1"/>
  <c r="GK9" i="1"/>
  <c r="GF10" i="1"/>
  <c r="M10" i="5" s="1"/>
  <c r="AE10" i="5" s="1"/>
  <c r="GG10" i="1"/>
  <c r="N10" i="5" s="1"/>
  <c r="GH10" i="1"/>
  <c r="GI10" i="1"/>
  <c r="GK10" i="1" s="1"/>
  <c r="GJ10" i="1"/>
  <c r="GF11" i="1"/>
  <c r="M11" i="5" s="1"/>
  <c r="AE11" i="5" s="1"/>
  <c r="GG11" i="1"/>
  <c r="N11" i="5" s="1"/>
  <c r="GH11" i="1"/>
  <c r="GJ11" i="1" s="1"/>
  <c r="GI11" i="1"/>
  <c r="GK11" i="1"/>
  <c r="GF12" i="1"/>
  <c r="M12" i="5" s="1"/>
  <c r="AE12" i="5" s="1"/>
  <c r="GG12" i="1"/>
  <c r="N12" i="5" s="1"/>
  <c r="GH12" i="1"/>
  <c r="GI12" i="1"/>
  <c r="GK12" i="1" s="1"/>
  <c r="GJ12" i="1"/>
  <c r="GF13" i="1"/>
  <c r="M13" i="5" s="1"/>
  <c r="AE13" i="5" s="1"/>
  <c r="GG13" i="1"/>
  <c r="N13" i="5" s="1"/>
  <c r="GH13" i="1"/>
  <c r="GJ13" i="1" s="1"/>
  <c r="GI13" i="1"/>
  <c r="GK13" i="1"/>
  <c r="GF14" i="1"/>
  <c r="M14" i="5" s="1"/>
  <c r="AE14" i="5" s="1"/>
  <c r="GG14" i="1"/>
  <c r="N14" i="5" s="1"/>
  <c r="GH14" i="1"/>
  <c r="GI14" i="1"/>
  <c r="GK14" i="1" s="1"/>
  <c r="GJ14" i="1"/>
  <c r="GF15" i="1"/>
  <c r="M15" i="5" s="1"/>
  <c r="AE15" i="5" s="1"/>
  <c r="GG15" i="1"/>
  <c r="N15" i="5" s="1"/>
  <c r="GH15" i="1"/>
  <c r="GJ15" i="1" s="1"/>
  <c r="GI15" i="1"/>
  <c r="GK15" i="1"/>
  <c r="GF16" i="1"/>
  <c r="M16" i="5" s="1"/>
  <c r="AE16" i="5" s="1"/>
  <c r="GG16" i="1"/>
  <c r="N16" i="5" s="1"/>
  <c r="GH16" i="1"/>
  <c r="GI16" i="1"/>
  <c r="GK16" i="1" s="1"/>
  <c r="GJ16" i="1"/>
  <c r="GF17" i="1"/>
  <c r="M17" i="5" s="1"/>
  <c r="AE17" i="5" s="1"/>
  <c r="GG17" i="1"/>
  <c r="N17" i="5" s="1"/>
  <c r="GH17" i="1"/>
  <c r="GJ17" i="1" s="1"/>
  <c r="GI17" i="1"/>
  <c r="GK17" i="1"/>
  <c r="GF18" i="1"/>
  <c r="M18" i="5" s="1"/>
  <c r="AE18" i="5" s="1"/>
  <c r="GG18" i="1"/>
  <c r="N18" i="5" s="1"/>
  <c r="GH18" i="1"/>
  <c r="GI18" i="1"/>
  <c r="GK18" i="1" s="1"/>
  <c r="GJ18" i="1"/>
  <c r="GF19" i="1"/>
  <c r="M19" i="5" s="1"/>
  <c r="AE19" i="5" s="1"/>
  <c r="GG19" i="1"/>
  <c r="N19" i="5" s="1"/>
  <c r="GH19" i="1"/>
  <c r="GJ19" i="1" s="1"/>
  <c r="GI19" i="1"/>
  <c r="GK19" i="1"/>
  <c r="GF20" i="1"/>
  <c r="M20" i="5" s="1"/>
  <c r="AE20" i="5" s="1"/>
  <c r="GG20" i="1"/>
  <c r="N20" i="5" s="1"/>
  <c r="GH20" i="1"/>
  <c r="GI20" i="1"/>
  <c r="GK20" i="1" s="1"/>
  <c r="GJ20" i="1"/>
  <c r="GF21" i="1"/>
  <c r="M21" i="5" s="1"/>
  <c r="AE21" i="5" s="1"/>
  <c r="GG21" i="1"/>
  <c r="N21" i="5" s="1"/>
  <c r="GH21" i="1"/>
  <c r="GJ21" i="1" s="1"/>
  <c r="GI21" i="1"/>
  <c r="GK21" i="1"/>
  <c r="GF22" i="1"/>
  <c r="M22" i="5" s="1"/>
  <c r="AE22" i="5" s="1"/>
  <c r="GG22" i="1"/>
  <c r="N22" i="5" s="1"/>
  <c r="GH22" i="1"/>
  <c r="GI22" i="1"/>
  <c r="GK22" i="1" s="1"/>
  <c r="GJ22" i="1"/>
  <c r="GF23" i="1"/>
  <c r="M23" i="5" s="1"/>
  <c r="AE23" i="5" s="1"/>
  <c r="GG23" i="1"/>
  <c r="N23" i="5" s="1"/>
  <c r="GH23" i="1"/>
  <c r="GJ23" i="1" s="1"/>
  <c r="GI23" i="1"/>
  <c r="GK23" i="1"/>
  <c r="GF24" i="1"/>
  <c r="M24" i="5" s="1"/>
  <c r="AE24" i="5" s="1"/>
  <c r="GG24" i="1"/>
  <c r="N24" i="5" s="1"/>
  <c r="GH24" i="1"/>
  <c r="GI24" i="1"/>
  <c r="GK24" i="1" s="1"/>
  <c r="GJ24" i="1"/>
  <c r="GF25" i="1"/>
  <c r="M25" i="5" s="1"/>
  <c r="AE25" i="5" s="1"/>
  <c r="GG25" i="1"/>
  <c r="N25" i="5" s="1"/>
  <c r="GH25" i="1"/>
  <c r="GJ25" i="1" s="1"/>
  <c r="GI25" i="1"/>
  <c r="GK25" i="1"/>
  <c r="GF26" i="1"/>
  <c r="M26" i="5" s="1"/>
  <c r="AE26" i="5" s="1"/>
  <c r="GG26" i="1"/>
  <c r="N26" i="5" s="1"/>
  <c r="GH26" i="1"/>
  <c r="GI26" i="1"/>
  <c r="GK26" i="1" s="1"/>
  <c r="GJ26" i="1"/>
  <c r="GF27" i="1"/>
  <c r="M27" i="5" s="1"/>
  <c r="AE27" i="5" s="1"/>
  <c r="GG27" i="1"/>
  <c r="N27" i="5" s="1"/>
  <c r="GH27" i="1"/>
  <c r="GJ27" i="1" s="1"/>
  <c r="GI27" i="1"/>
  <c r="GK27" i="1"/>
  <c r="GF28" i="1"/>
  <c r="M28" i="5" s="1"/>
  <c r="GG28" i="1"/>
  <c r="N28" i="5" s="1"/>
  <c r="GH28" i="1"/>
  <c r="GI28" i="1"/>
  <c r="GK28" i="1" s="1"/>
  <c r="GJ28" i="1"/>
  <c r="GF29" i="1"/>
  <c r="M29" i="5" s="1"/>
  <c r="AE29" i="5" s="1"/>
  <c r="GG29" i="1"/>
  <c r="N29" i="5" s="1"/>
  <c r="GH29" i="1"/>
  <c r="GJ29" i="1" s="1"/>
  <c r="GI29" i="1"/>
  <c r="GK29" i="1"/>
  <c r="GF30" i="1"/>
  <c r="M30" i="5" s="1"/>
  <c r="AE30" i="5" s="1"/>
  <c r="GG30" i="1"/>
  <c r="N30" i="5" s="1"/>
  <c r="GH30" i="1"/>
  <c r="GI30" i="1"/>
  <c r="GK30" i="1" s="1"/>
  <c r="GJ30" i="1"/>
  <c r="GF31" i="1"/>
  <c r="M31" i="5" s="1"/>
  <c r="AE31" i="5" s="1"/>
  <c r="GG31" i="1"/>
  <c r="N31" i="5" s="1"/>
  <c r="GH31" i="1"/>
  <c r="GJ31" i="1" s="1"/>
  <c r="GI31" i="1"/>
  <c r="GK31" i="1"/>
  <c r="GF32" i="1"/>
  <c r="M32" i="5" s="1"/>
  <c r="AE32" i="5" s="1"/>
  <c r="GG32" i="1"/>
  <c r="N32" i="5" s="1"/>
  <c r="GH32" i="1"/>
  <c r="GI32" i="1"/>
  <c r="GK32" i="1" s="1"/>
  <c r="GJ32" i="1"/>
  <c r="GF33" i="1"/>
  <c r="M33" i="5" s="1"/>
  <c r="AE33" i="5" s="1"/>
  <c r="GG33" i="1"/>
  <c r="N33" i="5" s="1"/>
  <c r="GH33" i="1"/>
  <c r="GJ33" i="1" s="1"/>
  <c r="GI33" i="1"/>
  <c r="GK33" i="1"/>
  <c r="GF34" i="1"/>
  <c r="M34" i="5" s="1"/>
  <c r="AE34" i="5" s="1"/>
  <c r="GG34" i="1"/>
  <c r="N34" i="5" s="1"/>
  <c r="GH34" i="1"/>
  <c r="GI34" i="1"/>
  <c r="GK34" i="1" s="1"/>
  <c r="GJ34" i="1"/>
  <c r="GF35" i="1"/>
  <c r="M35" i="5" s="1"/>
  <c r="AE35" i="5" s="1"/>
  <c r="GG35" i="1"/>
  <c r="N35" i="5" s="1"/>
  <c r="GH35" i="1"/>
  <c r="GJ35" i="1" s="1"/>
  <c r="GI35" i="1"/>
  <c r="GK35" i="1"/>
  <c r="GF36" i="1"/>
  <c r="M36" i="5" s="1"/>
  <c r="AE36" i="5" s="1"/>
  <c r="GG36" i="1"/>
  <c r="N36" i="5" s="1"/>
  <c r="GH36" i="1"/>
  <c r="GI36" i="1"/>
  <c r="GK36" i="1" s="1"/>
  <c r="GJ36" i="1"/>
  <c r="GF37" i="1"/>
  <c r="M37" i="5" s="1"/>
  <c r="AE37" i="5" s="1"/>
  <c r="GG37" i="1"/>
  <c r="N37" i="5" s="1"/>
  <c r="GH37" i="1"/>
  <c r="GJ37" i="1" s="1"/>
  <c r="GI37" i="1"/>
  <c r="GK37" i="1"/>
  <c r="GF38" i="1"/>
  <c r="M38" i="5" s="1"/>
  <c r="AE38" i="5" s="1"/>
  <c r="GG38" i="1"/>
  <c r="N38" i="5" s="1"/>
  <c r="GH38" i="1"/>
  <c r="GI38" i="1"/>
  <c r="GK38" i="1" s="1"/>
  <c r="GJ38" i="1"/>
  <c r="GF39" i="1"/>
  <c r="M39" i="5" s="1"/>
  <c r="AE39" i="5" s="1"/>
  <c r="GG39" i="1"/>
  <c r="N39" i="5" s="1"/>
  <c r="GH39" i="1"/>
  <c r="GJ39" i="1" s="1"/>
  <c r="GI39" i="1"/>
  <c r="GK39" i="1"/>
  <c r="GF40" i="1"/>
  <c r="M40" i="5" s="1"/>
  <c r="AE40" i="5" s="1"/>
  <c r="GG40" i="1"/>
  <c r="N40" i="5" s="1"/>
  <c r="GH40" i="1"/>
  <c r="GI40" i="1"/>
  <c r="GK40" i="1" s="1"/>
  <c r="GJ40" i="1"/>
  <c r="GF41" i="1"/>
  <c r="M41" i="5" s="1"/>
  <c r="AE41" i="5" s="1"/>
  <c r="GG41" i="1"/>
  <c r="N41" i="5" s="1"/>
  <c r="GH41" i="1"/>
  <c r="GJ41" i="1" s="1"/>
  <c r="GI41" i="1"/>
  <c r="GK41" i="1"/>
  <c r="GF42" i="1"/>
  <c r="M42" i="5" s="1"/>
  <c r="AE42" i="5" s="1"/>
  <c r="GG42" i="1"/>
  <c r="N42" i="5" s="1"/>
  <c r="GH42" i="1"/>
  <c r="GI42" i="1"/>
  <c r="GK42" i="1" s="1"/>
  <c r="GJ42" i="1"/>
  <c r="GF43" i="1"/>
  <c r="M43" i="5" s="1"/>
  <c r="AE43" i="5" s="1"/>
  <c r="GG43" i="1"/>
  <c r="N43" i="5" s="1"/>
  <c r="GH43" i="1"/>
  <c r="GJ43" i="1" s="1"/>
  <c r="GI43" i="1"/>
  <c r="GK43" i="1"/>
  <c r="GF44" i="1"/>
  <c r="M44" i="5" s="1"/>
  <c r="AE44" i="5" s="1"/>
  <c r="GG44" i="1"/>
  <c r="N44" i="5" s="1"/>
  <c r="GH44" i="1"/>
  <c r="GI44" i="1"/>
  <c r="GK44" i="1" s="1"/>
  <c r="GJ44" i="1"/>
  <c r="GF45" i="1"/>
  <c r="M45" i="5" s="1"/>
  <c r="AE45" i="5" s="1"/>
  <c r="GG45" i="1"/>
  <c r="N45" i="5" s="1"/>
  <c r="GH45" i="1"/>
  <c r="GJ45" i="1" s="1"/>
  <c r="GI45" i="1"/>
  <c r="GK45" i="1"/>
  <c r="GF46" i="1"/>
  <c r="M46" i="5" s="1"/>
  <c r="AE46" i="5" s="1"/>
  <c r="GG46" i="1"/>
  <c r="N46" i="5" s="1"/>
  <c r="GH46" i="1"/>
  <c r="GI46" i="1"/>
  <c r="GK46" i="1" s="1"/>
  <c r="GJ46" i="1"/>
  <c r="GF47" i="1"/>
  <c r="M47" i="5" s="1"/>
  <c r="AE47" i="5" s="1"/>
  <c r="GG47" i="1"/>
  <c r="N47" i="5" s="1"/>
  <c r="GH47" i="1"/>
  <c r="GJ47" i="1" s="1"/>
  <c r="GI47" i="1"/>
  <c r="GK47" i="1"/>
  <c r="GF48" i="1"/>
  <c r="M48" i="5" s="1"/>
  <c r="GG48" i="1"/>
  <c r="N48" i="5" s="1"/>
  <c r="GH48" i="1"/>
  <c r="GI48" i="1"/>
  <c r="GK48" i="1" s="1"/>
  <c r="GJ48" i="1"/>
  <c r="GF49" i="1"/>
  <c r="M49" i="5" s="1"/>
  <c r="AE49" i="5" s="1"/>
  <c r="GG49" i="1"/>
  <c r="N49" i="5" s="1"/>
  <c r="GH49" i="1"/>
  <c r="GJ49" i="1" s="1"/>
  <c r="GI49" i="1"/>
  <c r="GK49" i="1"/>
  <c r="GF50" i="1"/>
  <c r="M50" i="5" s="1"/>
  <c r="AE50" i="5" s="1"/>
  <c r="GG50" i="1"/>
  <c r="N50" i="5" s="1"/>
  <c r="GH50" i="1"/>
  <c r="GI50" i="1"/>
  <c r="GK50" i="1" s="1"/>
  <c r="GJ50" i="1"/>
  <c r="GF51" i="1"/>
  <c r="M51" i="5" s="1"/>
  <c r="AE51" i="5" s="1"/>
  <c r="GG51" i="1"/>
  <c r="N51" i="5" s="1"/>
  <c r="GH51" i="1"/>
  <c r="GJ51" i="1" s="1"/>
  <c r="GI51" i="1"/>
  <c r="GK51" i="1"/>
  <c r="GF52" i="1"/>
  <c r="M52" i="5" s="1"/>
  <c r="AE52" i="5" s="1"/>
  <c r="GG52" i="1"/>
  <c r="N52" i="5" s="1"/>
  <c r="GH52" i="1"/>
  <c r="GI52" i="1"/>
  <c r="GK52" i="1" s="1"/>
  <c r="GJ52" i="1"/>
  <c r="GF53" i="1"/>
  <c r="M53" i="5" s="1"/>
  <c r="AE53" i="5" s="1"/>
  <c r="GG53" i="1"/>
  <c r="N53" i="5" s="1"/>
  <c r="GH53" i="1"/>
  <c r="GJ53" i="1" s="1"/>
  <c r="GI53" i="1"/>
  <c r="GK53" i="1"/>
  <c r="GF54" i="1"/>
  <c r="M54" i="5" s="1"/>
  <c r="AE54" i="5" s="1"/>
  <c r="GG54" i="1"/>
  <c r="N54" i="5" s="1"/>
  <c r="GH54" i="1"/>
  <c r="GI54" i="1"/>
  <c r="GK54" i="1" s="1"/>
  <c r="GJ54" i="1"/>
  <c r="GF55" i="1"/>
  <c r="M55" i="5" s="1"/>
  <c r="AE55" i="5" s="1"/>
  <c r="GG55" i="1"/>
  <c r="N55" i="5" s="1"/>
  <c r="GH55" i="1"/>
  <c r="GJ55" i="1" s="1"/>
  <c r="GI55" i="1"/>
  <c r="GK55" i="1"/>
  <c r="GF56" i="1"/>
  <c r="M56" i="5" s="1"/>
  <c r="AE56" i="5" s="1"/>
  <c r="GG56" i="1"/>
  <c r="N56" i="5" s="1"/>
  <c r="GH56" i="1"/>
  <c r="GI56" i="1"/>
  <c r="GK56" i="1" s="1"/>
  <c r="GJ56" i="1"/>
  <c r="GF57" i="1"/>
  <c r="M57" i="5" s="1"/>
  <c r="AE57" i="5" s="1"/>
  <c r="GG57" i="1"/>
  <c r="N57" i="5" s="1"/>
  <c r="GH57" i="1"/>
  <c r="GJ57" i="1" s="1"/>
  <c r="GI57" i="1"/>
  <c r="GK57" i="1"/>
  <c r="GF58" i="1"/>
  <c r="M58" i="5" s="1"/>
  <c r="AE58" i="5" s="1"/>
  <c r="GG58" i="1"/>
  <c r="N58" i="5" s="1"/>
  <c r="GH58" i="1"/>
  <c r="GI58" i="1"/>
  <c r="GK58" i="1" s="1"/>
  <c r="GJ58" i="1"/>
  <c r="GF59" i="1"/>
  <c r="M59" i="5" s="1"/>
  <c r="AE59" i="5" s="1"/>
  <c r="GG59" i="1"/>
  <c r="N59" i="5" s="1"/>
  <c r="GH59" i="1"/>
  <c r="GJ59" i="1" s="1"/>
  <c r="GI59" i="1"/>
  <c r="GK59" i="1"/>
  <c r="GF60" i="1"/>
  <c r="M60" i="5" s="1"/>
  <c r="AE60" i="5" s="1"/>
  <c r="GG60" i="1"/>
  <c r="N60" i="5" s="1"/>
  <c r="GH60" i="1"/>
  <c r="GI60" i="1"/>
  <c r="GK60" i="1" s="1"/>
  <c r="GJ60" i="1"/>
  <c r="GF61" i="1"/>
  <c r="M61" i="5" s="1"/>
  <c r="AE61" i="5" s="1"/>
  <c r="GG61" i="1"/>
  <c r="N61" i="5" s="1"/>
  <c r="GH61" i="1"/>
  <c r="GJ61" i="1" s="1"/>
  <c r="GI61" i="1"/>
  <c r="GK61" i="1"/>
  <c r="GF62" i="1"/>
  <c r="M62" i="5" s="1"/>
  <c r="AE62" i="5" s="1"/>
  <c r="GG62" i="1"/>
  <c r="N62" i="5" s="1"/>
  <c r="GH62" i="1"/>
  <c r="GI62" i="1"/>
  <c r="GK62" i="1" s="1"/>
  <c r="GJ62" i="1"/>
  <c r="GF63" i="1"/>
  <c r="M63" i="5" s="1"/>
  <c r="AE63" i="5" s="1"/>
  <c r="GG63" i="1"/>
  <c r="N63" i="5" s="1"/>
  <c r="GH63" i="1"/>
  <c r="GJ63" i="1" s="1"/>
  <c r="GI63" i="1"/>
  <c r="GK63" i="1"/>
  <c r="GF64" i="1"/>
  <c r="M64" i="5" s="1"/>
  <c r="AE64" i="5" s="1"/>
  <c r="GG64" i="1"/>
  <c r="N64" i="5" s="1"/>
  <c r="GH64" i="1"/>
  <c r="GI64" i="1"/>
  <c r="GK64" i="1" s="1"/>
  <c r="GJ64" i="1"/>
  <c r="GF65" i="1"/>
  <c r="M65" i="5" s="1"/>
  <c r="AE65" i="5" s="1"/>
  <c r="GG65" i="1"/>
  <c r="N65" i="5" s="1"/>
  <c r="GH65" i="1"/>
  <c r="GJ65" i="1" s="1"/>
  <c r="GI65" i="1"/>
  <c r="GK65" i="1"/>
  <c r="GF66" i="1"/>
  <c r="M66" i="5" s="1"/>
  <c r="AE66" i="5" s="1"/>
  <c r="GG66" i="1"/>
  <c r="N66" i="5" s="1"/>
  <c r="GH66" i="1"/>
  <c r="GI66" i="1"/>
  <c r="GK66" i="1" s="1"/>
  <c r="GJ66" i="1"/>
  <c r="GF67" i="1"/>
  <c r="M67" i="5" s="1"/>
  <c r="AE67" i="5" s="1"/>
  <c r="GG67" i="1"/>
  <c r="N67" i="5" s="1"/>
  <c r="GH67" i="1"/>
  <c r="GJ67" i="1" s="1"/>
  <c r="GI67" i="1"/>
  <c r="GK67" i="1"/>
  <c r="GF68" i="1"/>
  <c r="M68" i="5" s="1"/>
  <c r="AE68" i="5" s="1"/>
  <c r="GG68" i="1"/>
  <c r="N68" i="5" s="1"/>
  <c r="GH68" i="1"/>
  <c r="GI68" i="1"/>
  <c r="GK68" i="1" s="1"/>
  <c r="GJ68" i="1"/>
  <c r="GF69" i="1"/>
  <c r="M69" i="5" s="1"/>
  <c r="AE69" i="5" s="1"/>
  <c r="GG69" i="1"/>
  <c r="N69" i="5" s="1"/>
  <c r="GH69" i="1"/>
  <c r="GJ69" i="1" s="1"/>
  <c r="GI69" i="1"/>
  <c r="GK69" i="1"/>
  <c r="GF70" i="1"/>
  <c r="M70" i="5" s="1"/>
  <c r="AE70" i="5" s="1"/>
  <c r="GG70" i="1"/>
  <c r="N70" i="5" s="1"/>
  <c r="GH70" i="1"/>
  <c r="GI70" i="1"/>
  <c r="GK70" i="1" s="1"/>
  <c r="GJ70" i="1"/>
  <c r="GF71" i="1"/>
  <c r="M71" i="5" s="1"/>
  <c r="AE71" i="5" s="1"/>
  <c r="GG71" i="1"/>
  <c r="N71" i="5" s="1"/>
  <c r="GH71" i="1"/>
  <c r="GJ71" i="1" s="1"/>
  <c r="GI71" i="1"/>
  <c r="GK71" i="1"/>
  <c r="GF72" i="1"/>
  <c r="M72" i="5" s="1"/>
  <c r="AE72" i="5" s="1"/>
  <c r="GG72" i="1"/>
  <c r="N72" i="5" s="1"/>
  <c r="GH72" i="1"/>
  <c r="GI72" i="1"/>
  <c r="GK72" i="1" s="1"/>
  <c r="GJ72" i="1"/>
  <c r="GF73" i="1"/>
  <c r="M73" i="5" s="1"/>
  <c r="AE73" i="5" s="1"/>
  <c r="GG73" i="1"/>
  <c r="N73" i="5" s="1"/>
  <c r="GH73" i="1"/>
  <c r="GJ73" i="1" s="1"/>
  <c r="GI73" i="1"/>
  <c r="GK73" i="1"/>
  <c r="GF74" i="1"/>
  <c r="M74" i="5" s="1"/>
  <c r="AE74" i="5" s="1"/>
  <c r="GG74" i="1"/>
  <c r="N74" i="5" s="1"/>
  <c r="GH74" i="1"/>
  <c r="GI74" i="1"/>
  <c r="GK74" i="1" s="1"/>
  <c r="GJ74" i="1"/>
  <c r="GF75" i="1"/>
  <c r="M75" i="5" s="1"/>
  <c r="AE75" i="5" s="1"/>
  <c r="GG75" i="1"/>
  <c r="N75" i="5" s="1"/>
  <c r="GH75" i="1"/>
  <c r="GJ75" i="1" s="1"/>
  <c r="GI75" i="1"/>
  <c r="GK75" i="1"/>
  <c r="GF76" i="1"/>
  <c r="M76" i="5" s="1"/>
  <c r="AE76" i="5" s="1"/>
  <c r="GG76" i="1"/>
  <c r="N76" i="5" s="1"/>
  <c r="GH76" i="1"/>
  <c r="GI76" i="1"/>
  <c r="GK76" i="1" s="1"/>
  <c r="GJ76" i="1"/>
  <c r="GF77" i="1"/>
  <c r="M77" i="5" s="1"/>
  <c r="AE77" i="5" s="1"/>
  <c r="GG77" i="1"/>
  <c r="N77" i="5" s="1"/>
  <c r="GH77" i="1"/>
  <c r="GJ77" i="1" s="1"/>
  <c r="GI77" i="1"/>
  <c r="GK77" i="1"/>
  <c r="GF78" i="1"/>
  <c r="M78" i="5" s="1"/>
  <c r="AE78" i="5" s="1"/>
  <c r="GG78" i="1"/>
  <c r="N78" i="5" s="1"/>
  <c r="GH78" i="1"/>
  <c r="GI78" i="1"/>
  <c r="GK78" i="1" s="1"/>
  <c r="GJ78" i="1"/>
  <c r="GF79" i="1"/>
  <c r="M79" i="5" s="1"/>
  <c r="AE79" i="5" s="1"/>
  <c r="GG79" i="1"/>
  <c r="N79" i="5" s="1"/>
  <c r="GH79" i="1"/>
  <c r="GJ79" i="1" s="1"/>
  <c r="GI79" i="1"/>
  <c r="GK79" i="1"/>
  <c r="GF80" i="1"/>
  <c r="M80" i="5" s="1"/>
  <c r="AE80" i="5" s="1"/>
  <c r="GG80" i="1"/>
  <c r="N80" i="5" s="1"/>
  <c r="GH80" i="1"/>
  <c r="GI80" i="1"/>
  <c r="GK80" i="1" s="1"/>
  <c r="GJ80" i="1"/>
  <c r="GF81" i="1"/>
  <c r="M81" i="5" s="1"/>
  <c r="AE81" i="5" s="1"/>
  <c r="GG81" i="1"/>
  <c r="N81" i="5" s="1"/>
  <c r="GH81" i="1"/>
  <c r="GJ81" i="1" s="1"/>
  <c r="GI81" i="1"/>
  <c r="GK81" i="1"/>
  <c r="GF82" i="1"/>
  <c r="M82" i="5" s="1"/>
  <c r="GG82" i="1"/>
  <c r="N82" i="5" s="1"/>
  <c r="GH82" i="1"/>
  <c r="GI82" i="1"/>
  <c r="GK82" i="1" s="1"/>
  <c r="GJ82" i="1"/>
  <c r="GF83" i="1"/>
  <c r="M83" i="5" s="1"/>
  <c r="GG83" i="1"/>
  <c r="N83" i="5" s="1"/>
  <c r="GH83" i="1"/>
  <c r="GJ83" i="1" s="1"/>
  <c r="GI83" i="1"/>
  <c r="GK83" i="1"/>
  <c r="GF84" i="1"/>
  <c r="M84" i="5" s="1"/>
  <c r="GG84" i="1"/>
  <c r="N84" i="5" s="1"/>
  <c r="GH84" i="1"/>
  <c r="GI84" i="1"/>
  <c r="GK84" i="1" s="1"/>
  <c r="GJ84" i="1"/>
  <c r="GF85" i="1"/>
  <c r="M85" i="5" s="1"/>
  <c r="GG85" i="1"/>
  <c r="N85" i="5" s="1"/>
  <c r="GH85" i="1"/>
  <c r="GJ85" i="1" s="1"/>
  <c r="GI85" i="1"/>
  <c r="GK85" i="1"/>
  <c r="GF86" i="1"/>
  <c r="M86" i="5" s="1"/>
  <c r="GG86" i="1"/>
  <c r="N86" i="5" s="1"/>
  <c r="GH86" i="1"/>
  <c r="GI86" i="1"/>
  <c r="GK86" i="1" s="1"/>
  <c r="GJ86" i="1"/>
  <c r="GF87" i="1"/>
  <c r="M87" i="5" s="1"/>
  <c r="GG87" i="1"/>
  <c r="N87" i="5" s="1"/>
  <c r="GH87" i="1"/>
  <c r="GJ87" i="1" s="1"/>
  <c r="GI87" i="1"/>
  <c r="GK87" i="1"/>
  <c r="GF88" i="1"/>
  <c r="M88" i="5" s="1"/>
  <c r="GG88" i="1"/>
  <c r="N88" i="5" s="1"/>
  <c r="GH88" i="1"/>
  <c r="GI88" i="1"/>
  <c r="GK88" i="1" s="1"/>
  <c r="GJ88" i="1"/>
  <c r="GF89" i="1"/>
  <c r="M89" i="5" s="1"/>
  <c r="GG89" i="1"/>
  <c r="N89" i="5" s="1"/>
  <c r="GH89" i="1"/>
  <c r="GJ89" i="1" s="1"/>
  <c r="GI89" i="1"/>
  <c r="GK89" i="1"/>
  <c r="GF90" i="1"/>
  <c r="M90" i="5" s="1"/>
  <c r="GG90" i="1"/>
  <c r="N90" i="5" s="1"/>
  <c r="GH90" i="1"/>
  <c r="GI90" i="1"/>
  <c r="GK90" i="1" s="1"/>
  <c r="GJ90" i="1"/>
  <c r="GF91" i="1"/>
  <c r="M91" i="5" s="1"/>
  <c r="GG91" i="1"/>
  <c r="N91" i="5" s="1"/>
  <c r="GH91" i="1"/>
  <c r="GJ91" i="1" s="1"/>
  <c r="GI91" i="1"/>
  <c r="GK91" i="1"/>
  <c r="GF92" i="1"/>
  <c r="M92" i="5" s="1"/>
  <c r="GG92" i="1"/>
  <c r="N92" i="5" s="1"/>
  <c r="GH92" i="1"/>
  <c r="GI92" i="1"/>
  <c r="GK92" i="1" s="1"/>
  <c r="GJ92" i="1"/>
  <c r="GF93" i="1"/>
  <c r="M93" i="5" s="1"/>
  <c r="GG93" i="1"/>
  <c r="N93" i="5" s="1"/>
  <c r="GH93" i="1"/>
  <c r="GJ93" i="1" s="1"/>
  <c r="GI93" i="1"/>
  <c r="GK93" i="1"/>
  <c r="GF94" i="1"/>
  <c r="M94" i="5" s="1"/>
  <c r="GG94" i="1"/>
  <c r="N94" i="5" s="1"/>
  <c r="GH94" i="1"/>
  <c r="GI94" i="1"/>
  <c r="GK94" i="1" s="1"/>
  <c r="GJ94" i="1"/>
  <c r="GF95" i="1"/>
  <c r="M95" i="5" s="1"/>
  <c r="GG95" i="1"/>
  <c r="N95" i="5" s="1"/>
  <c r="GH95" i="1"/>
  <c r="GJ95" i="1" s="1"/>
  <c r="GI95" i="1"/>
  <c r="GK95" i="1"/>
  <c r="GF96" i="1"/>
  <c r="M96" i="5" s="1"/>
  <c r="GG96" i="1"/>
  <c r="N96" i="5" s="1"/>
  <c r="GH96" i="1"/>
  <c r="GI96" i="1"/>
  <c r="GK96" i="1" s="1"/>
  <c r="GJ96" i="1"/>
  <c r="GF97" i="1"/>
  <c r="M97" i="5" s="1"/>
  <c r="GG97" i="1"/>
  <c r="N97" i="5" s="1"/>
  <c r="GH97" i="1"/>
  <c r="GJ97" i="1" s="1"/>
  <c r="GI97" i="1"/>
  <c r="GK97" i="1"/>
  <c r="GF98" i="1"/>
  <c r="M98" i="5" s="1"/>
  <c r="GG98" i="1"/>
  <c r="N98" i="5" s="1"/>
  <c r="GH98" i="1"/>
  <c r="GI98" i="1"/>
  <c r="GK98" i="1" s="1"/>
  <c r="GJ98" i="1"/>
  <c r="GF99" i="1"/>
  <c r="M99" i="5" s="1"/>
  <c r="GG99" i="1"/>
  <c r="N99" i="5" s="1"/>
  <c r="GH99" i="1"/>
  <c r="GJ99" i="1" s="1"/>
  <c r="GI99" i="1"/>
  <c r="GK99" i="1"/>
  <c r="GF100" i="1"/>
  <c r="M100" i="5" s="1"/>
  <c r="GG100" i="1"/>
  <c r="N100" i="5" s="1"/>
  <c r="GH100" i="1"/>
  <c r="GI100" i="1"/>
  <c r="GK100" i="1" s="1"/>
  <c r="GJ100" i="1"/>
  <c r="GF101" i="1"/>
  <c r="M101" i="5" s="1"/>
  <c r="GG101" i="1"/>
  <c r="N101" i="5" s="1"/>
  <c r="GH101" i="1"/>
  <c r="GJ101" i="1" s="1"/>
  <c r="GI101" i="1"/>
  <c r="GK101" i="1"/>
  <c r="GF102" i="1"/>
  <c r="M102" i="5" s="1"/>
  <c r="GG102" i="1"/>
  <c r="N102" i="5" s="1"/>
  <c r="GH102" i="1"/>
  <c r="GI102" i="1"/>
  <c r="GK102" i="1" s="1"/>
  <c r="GJ102" i="1"/>
  <c r="GF103" i="1"/>
  <c r="M103" i="5" s="1"/>
  <c r="GG103" i="1"/>
  <c r="N103" i="5" s="1"/>
  <c r="GH103" i="1"/>
  <c r="GJ103" i="1" s="1"/>
  <c r="GI103" i="1"/>
  <c r="GK103" i="1"/>
  <c r="GF104" i="1"/>
  <c r="M104" i="5" s="1"/>
  <c r="GG104" i="1"/>
  <c r="N104" i="5" s="1"/>
  <c r="GH104" i="1"/>
  <c r="GI104" i="1"/>
  <c r="GK104" i="1" s="1"/>
  <c r="GJ104" i="1"/>
  <c r="GF105" i="1"/>
  <c r="M105" i="5" s="1"/>
  <c r="GG105" i="1"/>
  <c r="N105" i="5" s="1"/>
  <c r="GH105" i="1"/>
  <c r="GJ105" i="1" s="1"/>
  <c r="GI105" i="1"/>
  <c r="GK105" i="1"/>
  <c r="GF106" i="1"/>
  <c r="M106" i="5" s="1"/>
  <c r="GG106" i="1"/>
  <c r="N106" i="5" s="1"/>
  <c r="GH106" i="1"/>
  <c r="GI106" i="1"/>
  <c r="GK106" i="1" s="1"/>
  <c r="GJ106" i="1"/>
  <c r="GF107" i="1"/>
  <c r="M107" i="5" s="1"/>
  <c r="GG107" i="1"/>
  <c r="N107" i="5" s="1"/>
  <c r="GH107" i="1"/>
  <c r="GJ107" i="1" s="1"/>
  <c r="GI107" i="1"/>
  <c r="GK107" i="1"/>
  <c r="GF108" i="1"/>
  <c r="M108" i="5" s="1"/>
  <c r="GG108" i="1"/>
  <c r="N108" i="5" s="1"/>
  <c r="GH108" i="1"/>
  <c r="GI108" i="1"/>
  <c r="GK108" i="1" s="1"/>
  <c r="GJ108" i="1"/>
  <c r="GF109" i="1"/>
  <c r="M109" i="5" s="1"/>
  <c r="GG109" i="1"/>
  <c r="N109" i="5" s="1"/>
  <c r="GH109" i="1"/>
  <c r="GJ109" i="1" s="1"/>
  <c r="GI109" i="1"/>
  <c r="GK109" i="1"/>
  <c r="GF110" i="1"/>
  <c r="M110" i="5" s="1"/>
  <c r="GG110" i="1"/>
  <c r="N110" i="5" s="1"/>
  <c r="GH110" i="1"/>
  <c r="GI110" i="1"/>
  <c r="GK110" i="1" s="1"/>
  <c r="GJ110" i="1"/>
  <c r="GF111" i="1"/>
  <c r="M111" i="5" s="1"/>
  <c r="GG111" i="1"/>
  <c r="N111" i="5" s="1"/>
  <c r="GH111" i="1"/>
  <c r="GJ111" i="1" s="1"/>
  <c r="GI111" i="1"/>
  <c r="GK111" i="1"/>
  <c r="GF112" i="1"/>
  <c r="M112" i="5" s="1"/>
  <c r="GG112" i="1"/>
  <c r="N112" i="5" s="1"/>
  <c r="GH112" i="1"/>
  <c r="GI112" i="1"/>
  <c r="GK112" i="1" s="1"/>
  <c r="GJ112" i="1"/>
  <c r="GF113" i="1"/>
  <c r="M113" i="5" s="1"/>
  <c r="GG113" i="1"/>
  <c r="N113" i="5" s="1"/>
  <c r="GH113" i="1"/>
  <c r="GJ113" i="1" s="1"/>
  <c r="GI113" i="1"/>
  <c r="GK113" i="1"/>
  <c r="GF114" i="1"/>
  <c r="M114" i="5" s="1"/>
  <c r="GG114" i="1"/>
  <c r="N114" i="5" s="1"/>
  <c r="GH114" i="1"/>
  <c r="GI114" i="1"/>
  <c r="GK114" i="1" s="1"/>
  <c r="GJ114" i="1"/>
  <c r="GF115" i="1"/>
  <c r="M115" i="5" s="1"/>
  <c r="GG115" i="1"/>
  <c r="N115" i="5" s="1"/>
  <c r="GH115" i="1"/>
  <c r="GJ115" i="1" s="1"/>
  <c r="GI115" i="1"/>
  <c r="GK115" i="1"/>
  <c r="GF116" i="1"/>
  <c r="M116" i="5" s="1"/>
  <c r="GG116" i="1"/>
  <c r="N116" i="5" s="1"/>
  <c r="GH116" i="1"/>
  <c r="GI116" i="1"/>
  <c r="GK116" i="1" s="1"/>
  <c r="GJ116" i="1"/>
  <c r="GF117" i="1"/>
  <c r="M117" i="5" s="1"/>
  <c r="GG117" i="1"/>
  <c r="N117" i="5" s="1"/>
  <c r="GH117" i="1"/>
  <c r="GJ117" i="1" s="1"/>
  <c r="GI117" i="1"/>
  <c r="GK117" i="1"/>
  <c r="GF118" i="1"/>
  <c r="M118" i="5" s="1"/>
  <c r="GG118" i="1"/>
  <c r="N118" i="5" s="1"/>
  <c r="GH118" i="1"/>
  <c r="GI118" i="1"/>
  <c r="GK118" i="1" s="1"/>
  <c r="GJ118" i="1"/>
  <c r="GF119" i="1"/>
  <c r="M119" i="5" s="1"/>
  <c r="GG119" i="1"/>
  <c r="N119" i="5" s="1"/>
  <c r="GH119" i="1"/>
  <c r="GJ119" i="1" s="1"/>
  <c r="GI119" i="1"/>
  <c r="GK119" i="1"/>
  <c r="GF120" i="1"/>
  <c r="M120" i="5" s="1"/>
  <c r="GG120" i="1"/>
  <c r="N120" i="5" s="1"/>
  <c r="GH120" i="1"/>
  <c r="GI120" i="1"/>
  <c r="GK120" i="1" s="1"/>
  <c r="GJ120" i="1"/>
  <c r="GF121" i="1"/>
  <c r="M121" i="5" s="1"/>
  <c r="GG121" i="1"/>
  <c r="N121" i="5" s="1"/>
  <c r="GH121" i="1"/>
  <c r="GJ121" i="1" s="1"/>
  <c r="GI121" i="1"/>
  <c r="GK121" i="1"/>
  <c r="GF122" i="1"/>
  <c r="M122" i="5" s="1"/>
  <c r="GG122" i="1"/>
  <c r="N122" i="5" s="1"/>
  <c r="GH122" i="1"/>
  <c r="GI122" i="1"/>
  <c r="GK122" i="1" s="1"/>
  <c r="GJ122" i="1"/>
  <c r="GF123" i="1"/>
  <c r="M123" i="5" s="1"/>
  <c r="GG123" i="1"/>
  <c r="N123" i="5" s="1"/>
  <c r="GH123" i="1"/>
  <c r="GJ123" i="1" s="1"/>
  <c r="GI123" i="1"/>
  <c r="GK123" i="1"/>
  <c r="GF124" i="1"/>
  <c r="M124" i="5" s="1"/>
  <c r="GG124" i="1"/>
  <c r="N124" i="5" s="1"/>
  <c r="GH124" i="1"/>
  <c r="GI124" i="1"/>
  <c r="GK124" i="1" s="1"/>
  <c r="GJ124" i="1"/>
  <c r="GF125" i="1"/>
  <c r="M125" i="5" s="1"/>
  <c r="GG125" i="1"/>
  <c r="N125" i="5" s="1"/>
  <c r="GH125" i="1"/>
  <c r="GJ125" i="1" s="1"/>
  <c r="GI125" i="1"/>
  <c r="GK125" i="1"/>
  <c r="GF126" i="1"/>
  <c r="M126" i="5" s="1"/>
  <c r="GG126" i="1"/>
  <c r="N126" i="5" s="1"/>
  <c r="GH126" i="1"/>
  <c r="GI126" i="1"/>
  <c r="GK126" i="1" s="1"/>
  <c r="GJ126" i="1"/>
  <c r="GF127" i="1"/>
  <c r="M127" i="5" s="1"/>
  <c r="GG127" i="1"/>
  <c r="N127" i="5" s="1"/>
  <c r="GH127" i="1"/>
  <c r="GJ127" i="1" s="1"/>
  <c r="GI127" i="1"/>
  <c r="GK127" i="1"/>
  <c r="GF128" i="1"/>
  <c r="M128" i="5" s="1"/>
  <c r="GG128" i="1"/>
  <c r="N128" i="5" s="1"/>
  <c r="GH128" i="1"/>
  <c r="GI128" i="1"/>
  <c r="GK128" i="1" s="1"/>
  <c r="GJ128" i="1"/>
  <c r="GF129" i="1"/>
  <c r="M129" i="5" s="1"/>
  <c r="GG129" i="1"/>
  <c r="N129" i="5" s="1"/>
  <c r="GH129" i="1"/>
  <c r="GJ129" i="1" s="1"/>
  <c r="GI129" i="1"/>
  <c r="GK129" i="1"/>
  <c r="GF130" i="1"/>
  <c r="M130" i="5" s="1"/>
  <c r="GG130" i="1"/>
  <c r="N130" i="5" s="1"/>
  <c r="GH130" i="1"/>
  <c r="GI130" i="1"/>
  <c r="GK130" i="1" s="1"/>
  <c r="GJ130" i="1"/>
  <c r="GF131" i="1"/>
  <c r="M131" i="5" s="1"/>
  <c r="GG131" i="1"/>
  <c r="N131" i="5" s="1"/>
  <c r="GH131" i="1"/>
  <c r="GJ131" i="1" s="1"/>
  <c r="GI131" i="1"/>
  <c r="GK131" i="1"/>
  <c r="GF132" i="1"/>
  <c r="M132" i="5" s="1"/>
  <c r="GG132" i="1"/>
  <c r="N132" i="5" s="1"/>
  <c r="GH132" i="1"/>
  <c r="GI132" i="1"/>
  <c r="GK132" i="1" s="1"/>
  <c r="GJ132" i="1"/>
  <c r="GF133" i="1"/>
  <c r="M133" i="5" s="1"/>
  <c r="GG133" i="1"/>
  <c r="N133" i="5" s="1"/>
  <c r="GH133" i="1"/>
  <c r="GJ133" i="1" s="1"/>
  <c r="GI133" i="1"/>
  <c r="GK133" i="1"/>
  <c r="GF134" i="1"/>
  <c r="M134" i="5" s="1"/>
  <c r="GG134" i="1"/>
  <c r="N134" i="5" s="1"/>
  <c r="GH134" i="1"/>
  <c r="GI134" i="1"/>
  <c r="GK134" i="1" s="1"/>
  <c r="GJ134" i="1"/>
  <c r="GF135" i="1"/>
  <c r="M135" i="5" s="1"/>
  <c r="GG135" i="1"/>
  <c r="N135" i="5" s="1"/>
  <c r="GH135" i="1"/>
  <c r="GJ135" i="1" s="1"/>
  <c r="GI135" i="1"/>
  <c r="GK135" i="1"/>
  <c r="GF136" i="1"/>
  <c r="M136" i="5" s="1"/>
  <c r="GG136" i="1"/>
  <c r="N136" i="5" s="1"/>
  <c r="GH136" i="1"/>
  <c r="GI136" i="1"/>
  <c r="GK136" i="1" s="1"/>
  <c r="GJ136" i="1"/>
  <c r="GF137" i="1"/>
  <c r="M137" i="5" s="1"/>
  <c r="GG137" i="1"/>
  <c r="N137" i="5" s="1"/>
  <c r="GH137" i="1"/>
  <c r="GJ137" i="1" s="1"/>
  <c r="GI137" i="1"/>
  <c r="GK137" i="1"/>
  <c r="GF138" i="1"/>
  <c r="M138" i="5" s="1"/>
  <c r="GG138" i="1"/>
  <c r="N138" i="5" s="1"/>
  <c r="GH138" i="1"/>
  <c r="GI138" i="1"/>
  <c r="GK138" i="1" s="1"/>
  <c r="GJ138" i="1"/>
  <c r="GF139" i="1"/>
  <c r="M139" i="5" s="1"/>
  <c r="GG139" i="1"/>
  <c r="N139" i="5" s="1"/>
  <c r="GH139" i="1"/>
  <c r="GJ139" i="1" s="1"/>
  <c r="GI139" i="1"/>
  <c r="GK139" i="1"/>
  <c r="GF140" i="1"/>
  <c r="M140" i="5" s="1"/>
  <c r="AE140" i="5" s="1"/>
  <c r="GG140" i="1"/>
  <c r="N140" i="5" s="1"/>
  <c r="GH140" i="1"/>
  <c r="GI140" i="1"/>
  <c r="GK140" i="1" s="1"/>
  <c r="GJ140" i="1"/>
  <c r="GF141" i="1"/>
  <c r="M141" i="5" s="1"/>
  <c r="AE141" i="5" s="1"/>
  <c r="GG141" i="1"/>
  <c r="N141" i="5" s="1"/>
  <c r="GH141" i="1"/>
  <c r="GJ141" i="1" s="1"/>
  <c r="GI141" i="1"/>
  <c r="GK141" i="1"/>
  <c r="GF142" i="1"/>
  <c r="M142" i="5" s="1"/>
  <c r="AE142" i="5" s="1"/>
  <c r="GG142" i="1"/>
  <c r="N142" i="5" s="1"/>
  <c r="GH142" i="1"/>
  <c r="GI142" i="1"/>
  <c r="GK142" i="1" s="1"/>
  <c r="GJ142" i="1"/>
  <c r="GF143" i="1"/>
  <c r="M143" i="5" s="1"/>
  <c r="AE143" i="5" s="1"/>
  <c r="GG143" i="1"/>
  <c r="N143" i="5" s="1"/>
  <c r="GH143" i="1"/>
  <c r="GJ143" i="1" s="1"/>
  <c r="GI143" i="1"/>
  <c r="GK143" i="1"/>
  <c r="GF144" i="1"/>
  <c r="M144" i="5" s="1"/>
  <c r="AE144" i="5" s="1"/>
  <c r="GG144" i="1"/>
  <c r="N144" i="5" s="1"/>
  <c r="GH144" i="1"/>
  <c r="GI144" i="1"/>
  <c r="GK144" i="1" s="1"/>
  <c r="GJ144" i="1"/>
  <c r="GF145" i="1"/>
  <c r="M145" i="5" s="1"/>
  <c r="AE145" i="5" s="1"/>
  <c r="GG145" i="1"/>
  <c r="N145" i="5" s="1"/>
  <c r="GH145" i="1"/>
  <c r="GJ145" i="1" s="1"/>
  <c r="GI145" i="1"/>
  <c r="GK145" i="1"/>
  <c r="GF146" i="1"/>
  <c r="M146" i="5" s="1"/>
  <c r="AE146" i="5" s="1"/>
  <c r="GG146" i="1"/>
  <c r="N146" i="5" s="1"/>
  <c r="GH146" i="1"/>
  <c r="GI146" i="1"/>
  <c r="GK146" i="1" s="1"/>
  <c r="GJ146" i="1"/>
  <c r="GF147" i="1"/>
  <c r="M147" i="5" s="1"/>
  <c r="AE147" i="5" s="1"/>
  <c r="GG147" i="1"/>
  <c r="N147" i="5" s="1"/>
  <c r="GH147" i="1"/>
  <c r="GJ147" i="1" s="1"/>
  <c r="GI147" i="1"/>
  <c r="GK147" i="1"/>
  <c r="GF148" i="1"/>
  <c r="M148" i="5" s="1"/>
  <c r="AE148" i="5" s="1"/>
  <c r="GG148" i="1"/>
  <c r="N148" i="5" s="1"/>
  <c r="GH148" i="1"/>
  <c r="GI148" i="1"/>
  <c r="GK148" i="1" s="1"/>
  <c r="GJ148" i="1"/>
  <c r="GF149" i="1"/>
  <c r="M149" i="5" s="1"/>
  <c r="AE149" i="5" s="1"/>
  <c r="GG149" i="1"/>
  <c r="N149" i="5" s="1"/>
  <c r="GH149" i="1"/>
  <c r="GJ149" i="1" s="1"/>
  <c r="GI149" i="1"/>
  <c r="GK149" i="1"/>
  <c r="GF150" i="1"/>
  <c r="M150" i="5" s="1"/>
  <c r="AE150" i="5" s="1"/>
  <c r="GG150" i="1"/>
  <c r="N150" i="5" s="1"/>
  <c r="GH150" i="1"/>
  <c r="GI150" i="1"/>
  <c r="GK150" i="1" s="1"/>
  <c r="GJ150" i="1"/>
  <c r="GF151" i="1"/>
  <c r="M151" i="5" s="1"/>
  <c r="AE151" i="5" s="1"/>
  <c r="GG151" i="1"/>
  <c r="N151" i="5" s="1"/>
  <c r="GH151" i="1"/>
  <c r="GJ151" i="1" s="1"/>
  <c r="GI151" i="1"/>
  <c r="GK151" i="1"/>
  <c r="GF152" i="1"/>
  <c r="M152" i="5" s="1"/>
  <c r="AE152" i="5" s="1"/>
  <c r="GG152" i="1"/>
  <c r="N152" i="5" s="1"/>
  <c r="GH152" i="1"/>
  <c r="GI152" i="1"/>
  <c r="GK152" i="1" s="1"/>
  <c r="GJ152" i="1"/>
  <c r="GF153" i="1"/>
  <c r="M153" i="5" s="1"/>
  <c r="AE153" i="5" s="1"/>
  <c r="GG153" i="1"/>
  <c r="N153" i="5" s="1"/>
  <c r="GH153" i="1"/>
  <c r="GJ153" i="1" s="1"/>
  <c r="GI153" i="1"/>
  <c r="GK153" i="1"/>
  <c r="GF154" i="1"/>
  <c r="M154" i="5" s="1"/>
  <c r="AE154" i="5" s="1"/>
  <c r="GG154" i="1"/>
  <c r="N154" i="5" s="1"/>
  <c r="GH154" i="1"/>
  <c r="GI154" i="1"/>
  <c r="GK154" i="1" s="1"/>
  <c r="GJ154" i="1"/>
  <c r="GF155" i="1"/>
  <c r="M155" i="5" s="1"/>
  <c r="AE155" i="5" s="1"/>
  <c r="GG155" i="1"/>
  <c r="N155" i="5" s="1"/>
  <c r="GH155" i="1"/>
  <c r="GJ155" i="1" s="1"/>
  <c r="GI155" i="1"/>
  <c r="GK155" i="1"/>
  <c r="GF156" i="1"/>
  <c r="M156" i="5" s="1"/>
  <c r="AE156" i="5" s="1"/>
  <c r="GG156" i="1"/>
  <c r="N156" i="5" s="1"/>
  <c r="GH156" i="1"/>
  <c r="GI156" i="1"/>
  <c r="GK156" i="1" s="1"/>
  <c r="GJ156" i="1"/>
  <c r="GF157" i="1"/>
  <c r="M157" i="5" s="1"/>
  <c r="AE157" i="5" s="1"/>
  <c r="GG157" i="1"/>
  <c r="N157" i="5" s="1"/>
  <c r="GH157" i="1"/>
  <c r="GJ157" i="1" s="1"/>
  <c r="GI157" i="1"/>
  <c r="GK157" i="1"/>
  <c r="GF158" i="1"/>
  <c r="M158" i="5" s="1"/>
  <c r="AE158" i="5" s="1"/>
  <c r="GG158" i="1"/>
  <c r="N158" i="5" s="1"/>
  <c r="GH158" i="1"/>
  <c r="GI158" i="1"/>
  <c r="GK158" i="1" s="1"/>
  <c r="GJ158" i="1"/>
  <c r="GF159" i="1"/>
  <c r="M159" i="5" s="1"/>
  <c r="AE159" i="5" s="1"/>
  <c r="GG159" i="1"/>
  <c r="N159" i="5" s="1"/>
  <c r="GH159" i="1"/>
  <c r="GJ159" i="1" s="1"/>
  <c r="GI159" i="1"/>
  <c r="GK159" i="1"/>
  <c r="GF160" i="1"/>
  <c r="M160" i="5" s="1"/>
  <c r="AE160" i="5" s="1"/>
  <c r="GG160" i="1"/>
  <c r="N160" i="5" s="1"/>
  <c r="GH160" i="1"/>
  <c r="GI160" i="1"/>
  <c r="GK160" i="1" s="1"/>
  <c r="GJ160" i="1"/>
  <c r="GF161" i="1"/>
  <c r="M161" i="5" s="1"/>
  <c r="AE161" i="5" s="1"/>
  <c r="GG161" i="1"/>
  <c r="N161" i="5" s="1"/>
  <c r="GH161" i="1"/>
  <c r="GJ161" i="1" s="1"/>
  <c r="GI161" i="1"/>
  <c r="GK161" i="1"/>
  <c r="GF162" i="1"/>
  <c r="M162" i="5" s="1"/>
  <c r="AE162" i="5" s="1"/>
  <c r="GG162" i="1"/>
  <c r="N162" i="5" s="1"/>
  <c r="GH162" i="1"/>
  <c r="GI162" i="1"/>
  <c r="GK162" i="1" s="1"/>
  <c r="GJ162" i="1"/>
  <c r="GF163" i="1"/>
  <c r="M163" i="5" s="1"/>
  <c r="AE163" i="5" s="1"/>
  <c r="GG163" i="1"/>
  <c r="N163" i="5" s="1"/>
  <c r="GH163" i="1"/>
  <c r="GJ163" i="1" s="1"/>
  <c r="GI163" i="1"/>
  <c r="GK163" i="1"/>
  <c r="GF164" i="1"/>
  <c r="M164" i="5" s="1"/>
  <c r="AE164" i="5" s="1"/>
  <c r="GG164" i="1"/>
  <c r="N164" i="5" s="1"/>
  <c r="GH164" i="1"/>
  <c r="GI164" i="1"/>
  <c r="GK164" i="1" s="1"/>
  <c r="GJ164" i="1"/>
  <c r="GF165" i="1"/>
  <c r="M165" i="5" s="1"/>
  <c r="AE165" i="5" s="1"/>
  <c r="GG165" i="1"/>
  <c r="N165" i="5" s="1"/>
  <c r="GH165" i="1"/>
  <c r="GJ165" i="1" s="1"/>
  <c r="GI165" i="1"/>
  <c r="GK165" i="1"/>
  <c r="GF166" i="1"/>
  <c r="M166" i="5" s="1"/>
  <c r="AE166" i="5" s="1"/>
  <c r="GG166" i="1"/>
  <c r="N166" i="5" s="1"/>
  <c r="GH166" i="1"/>
  <c r="GI166" i="1"/>
  <c r="GK166" i="1" s="1"/>
  <c r="GJ166" i="1"/>
  <c r="GF167" i="1"/>
  <c r="M167" i="5" s="1"/>
  <c r="AE167" i="5" s="1"/>
  <c r="GG167" i="1"/>
  <c r="N167" i="5" s="1"/>
  <c r="GH167" i="1"/>
  <c r="GJ167" i="1" s="1"/>
  <c r="GI167" i="1"/>
  <c r="GK167" i="1"/>
  <c r="GF168" i="1"/>
  <c r="M168" i="5" s="1"/>
  <c r="AE168" i="5" s="1"/>
  <c r="GG168" i="1"/>
  <c r="N168" i="5" s="1"/>
  <c r="GH168" i="1"/>
  <c r="GI168" i="1"/>
  <c r="GK168" i="1" s="1"/>
  <c r="GJ168" i="1"/>
  <c r="GF169" i="1"/>
  <c r="M169" i="5" s="1"/>
  <c r="AE169" i="5" s="1"/>
  <c r="GG169" i="1"/>
  <c r="N169" i="5" s="1"/>
  <c r="GH169" i="1"/>
  <c r="GJ169" i="1" s="1"/>
  <c r="GI169" i="1"/>
  <c r="GK169" i="1"/>
  <c r="GF170" i="1"/>
  <c r="M170" i="5" s="1"/>
  <c r="AE170" i="5" s="1"/>
  <c r="GG170" i="1"/>
  <c r="N170" i="5" s="1"/>
  <c r="GH170" i="1"/>
  <c r="GI170" i="1"/>
  <c r="GK170" i="1" s="1"/>
  <c r="GJ170" i="1"/>
  <c r="GF171" i="1"/>
  <c r="M171" i="5" s="1"/>
  <c r="AE171" i="5" s="1"/>
  <c r="GG171" i="1"/>
  <c r="N171" i="5" s="1"/>
  <c r="GH171" i="1"/>
  <c r="GJ171" i="1" s="1"/>
  <c r="GI171" i="1"/>
  <c r="GK171" i="1"/>
  <c r="GF172" i="1"/>
  <c r="M172" i="5" s="1"/>
  <c r="AE172" i="5" s="1"/>
  <c r="GG172" i="1"/>
  <c r="N172" i="5" s="1"/>
  <c r="GH172" i="1"/>
  <c r="GI172" i="1"/>
  <c r="GK172" i="1" s="1"/>
  <c r="GJ172" i="1"/>
  <c r="GF173" i="1"/>
  <c r="M173" i="5" s="1"/>
  <c r="AE173" i="5" s="1"/>
  <c r="GG173" i="1"/>
  <c r="N173" i="5" s="1"/>
  <c r="GH173" i="1"/>
  <c r="GJ173" i="1" s="1"/>
  <c r="GI173" i="1"/>
  <c r="GK173" i="1"/>
  <c r="GF174" i="1"/>
  <c r="M174" i="5" s="1"/>
  <c r="AE174" i="5" s="1"/>
  <c r="GG174" i="1"/>
  <c r="N174" i="5" s="1"/>
  <c r="GH174" i="1"/>
  <c r="GI174" i="1"/>
  <c r="GK174" i="1" s="1"/>
  <c r="GJ174" i="1"/>
  <c r="GF175" i="1"/>
  <c r="M175" i="5" s="1"/>
  <c r="AE175" i="5" s="1"/>
  <c r="GG175" i="1"/>
  <c r="N175" i="5" s="1"/>
  <c r="GH175" i="1"/>
  <c r="GJ175" i="1" s="1"/>
  <c r="GI175" i="1"/>
  <c r="GK175" i="1"/>
  <c r="GF176" i="1"/>
  <c r="M176" i="5" s="1"/>
  <c r="AE176" i="5" s="1"/>
  <c r="GG176" i="1"/>
  <c r="N176" i="5" s="1"/>
  <c r="GH176" i="1"/>
  <c r="GI176" i="1"/>
  <c r="GK176" i="1" s="1"/>
  <c r="GJ176" i="1"/>
  <c r="GF177" i="1"/>
  <c r="M177" i="5" s="1"/>
  <c r="AE177" i="5" s="1"/>
  <c r="GG177" i="1"/>
  <c r="N177" i="5" s="1"/>
  <c r="GH177" i="1"/>
  <c r="GJ177" i="1" s="1"/>
  <c r="GI177" i="1"/>
  <c r="GK177" i="1"/>
  <c r="GF178" i="1"/>
  <c r="M178" i="5" s="1"/>
  <c r="AE178" i="5" s="1"/>
  <c r="GG178" i="1"/>
  <c r="N178" i="5" s="1"/>
  <c r="GH178" i="1"/>
  <c r="GI178" i="1"/>
  <c r="GK178" i="1" s="1"/>
  <c r="GJ178" i="1"/>
  <c r="GF179" i="1"/>
  <c r="M179" i="5" s="1"/>
  <c r="AE179" i="5" s="1"/>
  <c r="GG179" i="1"/>
  <c r="N179" i="5" s="1"/>
  <c r="GH179" i="1"/>
  <c r="GJ179" i="1" s="1"/>
  <c r="GI179" i="1"/>
  <c r="GK179" i="1"/>
  <c r="GF180" i="1"/>
  <c r="M180" i="5" s="1"/>
  <c r="AE180" i="5" s="1"/>
  <c r="GG180" i="1"/>
  <c r="N180" i="5" s="1"/>
  <c r="GH180" i="1"/>
  <c r="GI180" i="1"/>
  <c r="GK180" i="1" s="1"/>
  <c r="GJ180" i="1"/>
  <c r="GF181" i="1"/>
  <c r="M181" i="5" s="1"/>
  <c r="AE181" i="5" s="1"/>
  <c r="GG181" i="1"/>
  <c r="N181" i="5" s="1"/>
  <c r="GH181" i="1"/>
  <c r="GJ181" i="1" s="1"/>
  <c r="GI181" i="1"/>
  <c r="GK181" i="1"/>
  <c r="GF182" i="1"/>
  <c r="M182" i="5" s="1"/>
  <c r="AE182" i="5" s="1"/>
  <c r="GG182" i="1"/>
  <c r="N182" i="5" s="1"/>
  <c r="GH182" i="1"/>
  <c r="GI182" i="1"/>
  <c r="GK182" i="1" s="1"/>
  <c r="GJ182" i="1"/>
  <c r="GF183" i="1"/>
  <c r="M183" i="5" s="1"/>
  <c r="AE183" i="5" s="1"/>
  <c r="GG183" i="1"/>
  <c r="N183" i="5" s="1"/>
  <c r="GH183" i="1"/>
  <c r="GJ183" i="1" s="1"/>
  <c r="GI183" i="1"/>
  <c r="GK183" i="1"/>
  <c r="GF184" i="1"/>
  <c r="M184" i="5" s="1"/>
  <c r="AE184" i="5" s="1"/>
  <c r="GG184" i="1"/>
  <c r="N184" i="5" s="1"/>
  <c r="GH184" i="1"/>
  <c r="GI184" i="1"/>
  <c r="GK184" i="1" s="1"/>
  <c r="GJ184" i="1"/>
  <c r="GF185" i="1"/>
  <c r="M185" i="5" s="1"/>
  <c r="AE185" i="5" s="1"/>
  <c r="GG185" i="1"/>
  <c r="N185" i="5" s="1"/>
  <c r="GH185" i="1"/>
  <c r="GJ185" i="1" s="1"/>
  <c r="GI185" i="1"/>
  <c r="GK185" i="1" s="1"/>
  <c r="GF186" i="1"/>
  <c r="M186" i="5" s="1"/>
  <c r="AE186" i="5" s="1"/>
  <c r="GG186" i="1"/>
  <c r="N186" i="5" s="1"/>
  <c r="GH186" i="1"/>
  <c r="GI186" i="1"/>
  <c r="GK186" i="1" s="1"/>
  <c r="GJ186" i="1"/>
  <c r="GF187" i="1"/>
  <c r="M187" i="5" s="1"/>
  <c r="AE187" i="5" s="1"/>
  <c r="GG187" i="1"/>
  <c r="N187" i="5" s="1"/>
  <c r="GH187" i="1"/>
  <c r="GJ187" i="1" s="1"/>
  <c r="GI187" i="1"/>
  <c r="GK187" i="1" s="1"/>
  <c r="GF188" i="1"/>
  <c r="M188" i="5" s="1"/>
  <c r="GG188" i="1"/>
  <c r="N188" i="5" s="1"/>
  <c r="GH188" i="1"/>
  <c r="GI188" i="1"/>
  <c r="GK188" i="1" s="1"/>
  <c r="GJ188" i="1"/>
  <c r="GF189" i="1"/>
  <c r="M189" i="5" s="1"/>
  <c r="AE189" i="5" s="1"/>
  <c r="GG189" i="1"/>
  <c r="N189" i="5" s="1"/>
  <c r="GH189" i="1"/>
  <c r="GJ189" i="1" s="1"/>
  <c r="GI189" i="1"/>
  <c r="GK189" i="1" s="1"/>
  <c r="GF190" i="1"/>
  <c r="M190" i="5" s="1"/>
  <c r="AE190" i="5" s="1"/>
  <c r="GG190" i="1"/>
  <c r="N190" i="5" s="1"/>
  <c r="GH190" i="1"/>
  <c r="GI190" i="1"/>
  <c r="GK190" i="1" s="1"/>
  <c r="GJ190" i="1"/>
  <c r="GF191" i="1"/>
  <c r="M191" i="5" s="1"/>
  <c r="AE191" i="5" s="1"/>
  <c r="GG191" i="1"/>
  <c r="N191" i="5" s="1"/>
  <c r="GH191" i="1"/>
  <c r="GJ191" i="1" s="1"/>
  <c r="GI191" i="1"/>
  <c r="GK191" i="1" s="1"/>
  <c r="GF192" i="1"/>
  <c r="M192" i="5" s="1"/>
  <c r="AE192" i="5" s="1"/>
  <c r="GG192" i="1"/>
  <c r="N192" i="5" s="1"/>
  <c r="GH192" i="1"/>
  <c r="GI192" i="1"/>
  <c r="GK192" i="1" s="1"/>
  <c r="GJ192" i="1"/>
  <c r="GF193" i="1"/>
  <c r="M193" i="5" s="1"/>
  <c r="AE193" i="5" s="1"/>
  <c r="GG193" i="1"/>
  <c r="N193" i="5" s="1"/>
  <c r="GH193" i="1"/>
  <c r="GJ193" i="1" s="1"/>
  <c r="GI193" i="1"/>
  <c r="GK193" i="1" s="1"/>
  <c r="GF194" i="1"/>
  <c r="M194" i="5" s="1"/>
  <c r="AE194" i="5" s="1"/>
  <c r="GG194" i="1"/>
  <c r="N194" i="5" s="1"/>
  <c r="GH194" i="1"/>
  <c r="GI194" i="1"/>
  <c r="GK194" i="1" s="1"/>
  <c r="GJ194" i="1"/>
  <c r="GF195" i="1"/>
  <c r="M195" i="5" s="1"/>
  <c r="AE195" i="5" s="1"/>
  <c r="GG195" i="1"/>
  <c r="N195" i="5" s="1"/>
  <c r="GH195" i="1"/>
  <c r="GJ195" i="1" s="1"/>
  <c r="GI195" i="1"/>
  <c r="GK195" i="1" s="1"/>
  <c r="GF196" i="1"/>
  <c r="M196" i="5" s="1"/>
  <c r="AE196" i="5" s="1"/>
  <c r="GG196" i="1"/>
  <c r="N196" i="5" s="1"/>
  <c r="GH196" i="1"/>
  <c r="GI196" i="1"/>
  <c r="GK196" i="1" s="1"/>
  <c r="GJ196" i="1"/>
  <c r="GF197" i="1"/>
  <c r="M197" i="5" s="1"/>
  <c r="AE197" i="5" s="1"/>
  <c r="GG197" i="1"/>
  <c r="N197" i="5" s="1"/>
  <c r="GH197" i="1"/>
  <c r="GJ197" i="1" s="1"/>
  <c r="GI197" i="1"/>
  <c r="GK197" i="1" s="1"/>
  <c r="GF198" i="1"/>
  <c r="M198" i="5" s="1"/>
  <c r="AE198" i="5" s="1"/>
  <c r="GG198" i="1"/>
  <c r="N198" i="5" s="1"/>
  <c r="GH198" i="1"/>
  <c r="GI198" i="1"/>
  <c r="GK198" i="1" s="1"/>
  <c r="GJ198" i="1"/>
  <c r="GF199" i="1"/>
  <c r="M199" i="5" s="1"/>
  <c r="AE199" i="5" s="1"/>
  <c r="GG199" i="1"/>
  <c r="N199" i="5" s="1"/>
  <c r="GH199" i="1"/>
  <c r="GJ199" i="1" s="1"/>
  <c r="GI199" i="1"/>
  <c r="GK199" i="1" s="1"/>
  <c r="GF200" i="1"/>
  <c r="M200" i="5" s="1"/>
  <c r="AE200" i="5" s="1"/>
  <c r="GG200" i="1"/>
  <c r="N200" i="5" s="1"/>
  <c r="GH200" i="1"/>
  <c r="GI200" i="1"/>
  <c r="GK200" i="1" s="1"/>
  <c r="GJ200" i="1"/>
  <c r="GF201" i="1"/>
  <c r="M201" i="5" s="1"/>
  <c r="AE201" i="5" s="1"/>
  <c r="GG201" i="1"/>
  <c r="N201" i="5" s="1"/>
  <c r="GH201" i="1"/>
  <c r="GJ201" i="1" s="1"/>
  <c r="GI201" i="1"/>
  <c r="GK201" i="1" s="1"/>
  <c r="GF202" i="1"/>
  <c r="M202" i="5" s="1"/>
  <c r="AE202" i="5" s="1"/>
  <c r="GG202" i="1"/>
  <c r="N202" i="5" s="1"/>
  <c r="GH202" i="1"/>
  <c r="GI202" i="1"/>
  <c r="GK202" i="1" s="1"/>
  <c r="GJ202" i="1"/>
  <c r="GF203" i="1"/>
  <c r="M203" i="5" s="1"/>
  <c r="AE203" i="5" s="1"/>
  <c r="GG203" i="1"/>
  <c r="N203" i="5" s="1"/>
  <c r="GH203" i="1"/>
  <c r="GJ203" i="1" s="1"/>
  <c r="GI203" i="1"/>
  <c r="GK203" i="1" s="1"/>
  <c r="GF204" i="1"/>
  <c r="M204" i="5" s="1"/>
  <c r="AE204" i="5" s="1"/>
  <c r="GG204" i="1"/>
  <c r="N204" i="5" s="1"/>
  <c r="GH204" i="1"/>
  <c r="GI204" i="1"/>
  <c r="GK204" i="1" s="1"/>
  <c r="GJ204" i="1"/>
  <c r="GF205" i="1"/>
  <c r="M205" i="5" s="1"/>
  <c r="AE205" i="5" s="1"/>
  <c r="GG205" i="1"/>
  <c r="N205" i="5" s="1"/>
  <c r="GH205" i="1"/>
  <c r="GJ205" i="1" s="1"/>
  <c r="GI205" i="1"/>
  <c r="GK205" i="1" s="1"/>
  <c r="GF206" i="1"/>
  <c r="M206" i="5" s="1"/>
  <c r="AE206" i="5" s="1"/>
  <c r="GG206" i="1"/>
  <c r="N206" i="5" s="1"/>
  <c r="GH206" i="1"/>
  <c r="GI206" i="1"/>
  <c r="GK206" i="1" s="1"/>
  <c r="GJ206" i="1"/>
  <c r="GF207" i="1"/>
  <c r="M207" i="5" s="1"/>
  <c r="AE207" i="5" s="1"/>
  <c r="GG207" i="1"/>
  <c r="N207" i="5" s="1"/>
  <c r="GH207" i="1"/>
  <c r="GJ207" i="1" s="1"/>
  <c r="GI207" i="1"/>
  <c r="GK207" i="1" s="1"/>
  <c r="GF208" i="1"/>
  <c r="M208" i="5" s="1"/>
  <c r="GG208" i="1"/>
  <c r="N208" i="5" s="1"/>
  <c r="GH208" i="1"/>
  <c r="GI208" i="1"/>
  <c r="GK208" i="1" s="1"/>
  <c r="GJ208" i="1"/>
  <c r="GF209" i="1"/>
  <c r="M209" i="5" s="1"/>
  <c r="AE209" i="5" s="1"/>
  <c r="GG209" i="1"/>
  <c r="N209" i="5" s="1"/>
  <c r="GH209" i="1"/>
  <c r="GJ209" i="1" s="1"/>
  <c r="GI209" i="1"/>
  <c r="GK209" i="1" s="1"/>
  <c r="GF210" i="1"/>
  <c r="M210" i="5" s="1"/>
  <c r="AE210" i="5" s="1"/>
  <c r="GG210" i="1"/>
  <c r="N210" i="5" s="1"/>
  <c r="GH210" i="1"/>
  <c r="GI210" i="1"/>
  <c r="GK210" i="1" s="1"/>
  <c r="GJ210" i="1"/>
  <c r="GF211" i="1"/>
  <c r="M211" i="5" s="1"/>
  <c r="AE211" i="5" s="1"/>
  <c r="GG211" i="1"/>
  <c r="N211" i="5" s="1"/>
  <c r="GH211" i="1"/>
  <c r="GJ211" i="1" s="1"/>
  <c r="GI211" i="1"/>
  <c r="GK211" i="1" s="1"/>
  <c r="GF212" i="1"/>
  <c r="M212" i="5" s="1"/>
  <c r="AE212" i="5" s="1"/>
  <c r="GG212" i="1"/>
  <c r="N212" i="5" s="1"/>
  <c r="GH212" i="1"/>
  <c r="GI212" i="1"/>
  <c r="GK212" i="1" s="1"/>
  <c r="GJ212" i="1"/>
  <c r="GF213" i="1"/>
  <c r="M213" i="5" s="1"/>
  <c r="AE213" i="5" s="1"/>
  <c r="GG213" i="1"/>
  <c r="N213" i="5" s="1"/>
  <c r="GH213" i="1"/>
  <c r="GJ213" i="1" s="1"/>
  <c r="GI213" i="1"/>
  <c r="GK213" i="1" s="1"/>
  <c r="GF214" i="1"/>
  <c r="M214" i="5" s="1"/>
  <c r="AE214" i="5" s="1"/>
  <c r="GG214" i="1"/>
  <c r="N214" i="5" s="1"/>
  <c r="GH214" i="1"/>
  <c r="GI214" i="1"/>
  <c r="GK214" i="1" s="1"/>
  <c r="GJ214" i="1"/>
  <c r="GF215" i="1"/>
  <c r="M215" i="5" s="1"/>
  <c r="AE215" i="5" s="1"/>
  <c r="GG215" i="1"/>
  <c r="N215" i="5" s="1"/>
  <c r="GH215" i="1"/>
  <c r="GJ215" i="1" s="1"/>
  <c r="GI215" i="1"/>
  <c r="GK215" i="1" s="1"/>
  <c r="GF216" i="1"/>
  <c r="M216" i="5" s="1"/>
  <c r="AE216" i="5" s="1"/>
  <c r="GG216" i="1"/>
  <c r="N216" i="5" s="1"/>
  <c r="GH216" i="1"/>
  <c r="GI216" i="1"/>
  <c r="GK216" i="1" s="1"/>
  <c r="GJ216" i="1"/>
  <c r="GF217" i="1"/>
  <c r="M217" i="5" s="1"/>
  <c r="AE217" i="5" s="1"/>
  <c r="GG217" i="1"/>
  <c r="N217" i="5" s="1"/>
  <c r="GH217" i="1"/>
  <c r="GJ217" i="1" s="1"/>
  <c r="GI217" i="1"/>
  <c r="GK217" i="1" s="1"/>
  <c r="GF218" i="1"/>
  <c r="M218" i="5" s="1"/>
  <c r="AE218" i="5" s="1"/>
  <c r="GG218" i="1"/>
  <c r="N218" i="5" s="1"/>
  <c r="GH218" i="1"/>
  <c r="GI218" i="1"/>
  <c r="GK218" i="1" s="1"/>
  <c r="GJ218" i="1"/>
  <c r="GF219" i="1"/>
  <c r="M219" i="5" s="1"/>
  <c r="AE219" i="5" s="1"/>
  <c r="GG219" i="1"/>
  <c r="N219" i="5" s="1"/>
  <c r="GH219" i="1"/>
  <c r="GJ219" i="1" s="1"/>
  <c r="GI219" i="1"/>
  <c r="GK219" i="1" s="1"/>
  <c r="GF220" i="1"/>
  <c r="M220" i="5" s="1"/>
  <c r="AE220" i="5" s="1"/>
  <c r="GG220" i="1"/>
  <c r="N220" i="5" s="1"/>
  <c r="GH220" i="1"/>
  <c r="GI220" i="1"/>
  <c r="GK220" i="1" s="1"/>
  <c r="GJ220" i="1"/>
  <c r="GF221" i="1"/>
  <c r="M221" i="5" s="1"/>
  <c r="AE221" i="5" s="1"/>
  <c r="GG221" i="1"/>
  <c r="N221" i="5" s="1"/>
  <c r="GH221" i="1"/>
  <c r="GJ221" i="1" s="1"/>
  <c r="GI221" i="1"/>
  <c r="GK221" i="1" s="1"/>
  <c r="GF222" i="1"/>
  <c r="M222" i="5" s="1"/>
  <c r="AE222" i="5" s="1"/>
  <c r="GG222" i="1"/>
  <c r="N222" i="5" s="1"/>
  <c r="GH222" i="1"/>
  <c r="GI222" i="1"/>
  <c r="GK222" i="1" s="1"/>
  <c r="GJ222" i="1"/>
  <c r="GF223" i="1"/>
  <c r="M223" i="5" s="1"/>
  <c r="AE223" i="5" s="1"/>
  <c r="GG223" i="1"/>
  <c r="N223" i="5" s="1"/>
  <c r="GH223" i="1"/>
  <c r="GJ223" i="1" s="1"/>
  <c r="GI223" i="1"/>
  <c r="GK223" i="1" s="1"/>
  <c r="GF224" i="1"/>
  <c r="M224" i="5" s="1"/>
  <c r="AE224" i="5" s="1"/>
  <c r="GG224" i="1"/>
  <c r="N224" i="5" s="1"/>
  <c r="GH224" i="1"/>
  <c r="GI224" i="1"/>
  <c r="GK224" i="1" s="1"/>
  <c r="GJ224" i="1"/>
  <c r="GF225" i="1"/>
  <c r="M225" i="5" s="1"/>
  <c r="AE225" i="5" s="1"/>
  <c r="GG225" i="1"/>
  <c r="N225" i="5" s="1"/>
  <c r="GH225" i="1"/>
  <c r="GJ225" i="1" s="1"/>
  <c r="GI225" i="1"/>
  <c r="GK225" i="1" s="1"/>
  <c r="GF226" i="1"/>
  <c r="M226" i="5" s="1"/>
  <c r="AE226" i="5" s="1"/>
  <c r="GG226" i="1"/>
  <c r="N226" i="5" s="1"/>
  <c r="GH226" i="1"/>
  <c r="GI226" i="1"/>
  <c r="GK226" i="1" s="1"/>
  <c r="GJ226" i="1"/>
  <c r="GF227" i="1"/>
  <c r="M227" i="5" s="1"/>
  <c r="AE227" i="5" s="1"/>
  <c r="GG227" i="1"/>
  <c r="N227" i="5" s="1"/>
  <c r="GH227" i="1"/>
  <c r="GJ227" i="1" s="1"/>
  <c r="GI227" i="1"/>
  <c r="GK227" i="1" s="1"/>
  <c r="GF228" i="1"/>
  <c r="M228" i="5" s="1"/>
  <c r="AE228" i="5" s="1"/>
  <c r="GG228" i="1"/>
  <c r="N228" i="5" s="1"/>
  <c r="GH228" i="1"/>
  <c r="GI228" i="1"/>
  <c r="GK228" i="1" s="1"/>
  <c r="GJ228" i="1"/>
  <c r="GF229" i="1"/>
  <c r="M229" i="5" s="1"/>
  <c r="AE229" i="5" s="1"/>
  <c r="GG229" i="1"/>
  <c r="N229" i="5" s="1"/>
  <c r="GH229" i="1"/>
  <c r="GJ229" i="1" s="1"/>
  <c r="GI229" i="1"/>
  <c r="GK229" i="1" s="1"/>
  <c r="GF230" i="1"/>
  <c r="M230" i="5" s="1"/>
  <c r="AE230" i="5" s="1"/>
  <c r="GG230" i="1"/>
  <c r="N230" i="5" s="1"/>
  <c r="GH230" i="1"/>
  <c r="GI230" i="1"/>
  <c r="GK230" i="1" s="1"/>
  <c r="GJ230" i="1"/>
  <c r="GF231" i="1"/>
  <c r="M231" i="5" s="1"/>
  <c r="AE231" i="5" s="1"/>
  <c r="GG231" i="1"/>
  <c r="N231" i="5" s="1"/>
  <c r="GH231" i="1"/>
  <c r="GJ231" i="1" s="1"/>
  <c r="GI231" i="1"/>
  <c r="GK231" i="1" s="1"/>
  <c r="GF232" i="1"/>
  <c r="M232" i="5" s="1"/>
  <c r="AE232" i="5" s="1"/>
  <c r="GG232" i="1"/>
  <c r="N232" i="5" s="1"/>
  <c r="GH232" i="1"/>
  <c r="GI232" i="1"/>
  <c r="GK232" i="1" s="1"/>
  <c r="GJ232" i="1"/>
  <c r="GF233" i="1"/>
  <c r="M233" i="5" s="1"/>
  <c r="AE233" i="5" s="1"/>
  <c r="GG233" i="1"/>
  <c r="N233" i="5" s="1"/>
  <c r="GH233" i="1"/>
  <c r="GJ233" i="1" s="1"/>
  <c r="GI233" i="1"/>
  <c r="GK233" i="1" s="1"/>
  <c r="GF234" i="1"/>
  <c r="M234" i="5" s="1"/>
  <c r="AE234" i="5" s="1"/>
  <c r="GG234" i="1"/>
  <c r="N234" i="5" s="1"/>
  <c r="GH234" i="1"/>
  <c r="GI234" i="1"/>
  <c r="GK234" i="1" s="1"/>
  <c r="GJ234" i="1"/>
  <c r="GF235" i="1"/>
  <c r="M235" i="5" s="1"/>
  <c r="AE235" i="5" s="1"/>
  <c r="GG235" i="1"/>
  <c r="N235" i="5" s="1"/>
  <c r="GH235" i="1"/>
  <c r="GJ235" i="1" s="1"/>
  <c r="GI235" i="1"/>
  <c r="GK235" i="1" s="1"/>
  <c r="GF236" i="1"/>
  <c r="M236" i="5" s="1"/>
  <c r="AE236" i="5" s="1"/>
  <c r="GG236" i="1"/>
  <c r="N236" i="5" s="1"/>
  <c r="GH236" i="1"/>
  <c r="GI236" i="1"/>
  <c r="GK236" i="1" s="1"/>
  <c r="GJ236" i="1"/>
  <c r="GF237" i="1"/>
  <c r="M237" i="5" s="1"/>
  <c r="AE237" i="5" s="1"/>
  <c r="GG237" i="1"/>
  <c r="N237" i="5" s="1"/>
  <c r="GH237" i="1"/>
  <c r="GJ237" i="1" s="1"/>
  <c r="GI237" i="1"/>
  <c r="GK237" i="1" s="1"/>
  <c r="GF238" i="1"/>
  <c r="M238" i="5" s="1"/>
  <c r="GG238" i="1"/>
  <c r="N238" i="5" s="1"/>
  <c r="GH238" i="1"/>
  <c r="GI238" i="1"/>
  <c r="GK238" i="1" s="1"/>
  <c r="GJ238" i="1"/>
  <c r="GH4" i="1"/>
  <c r="GJ4" i="1" s="1"/>
  <c r="GG4" i="1"/>
  <c r="N4" i="5" s="1"/>
  <c r="GF4" i="1"/>
  <c r="M4" i="5" s="1"/>
  <c r="AE4" i="5" s="1"/>
  <c r="GI4" i="1"/>
  <c r="GK4" i="1" s="1"/>
  <c r="BZ5" i="2"/>
  <c r="CA5" i="2"/>
  <c r="BZ6" i="2"/>
  <c r="CA6" i="2"/>
  <c r="BZ7" i="2"/>
  <c r="CA7" i="2"/>
  <c r="BZ8" i="2"/>
  <c r="CA8" i="2"/>
  <c r="BZ9" i="2"/>
  <c r="CA9" i="2"/>
  <c r="BZ10" i="2"/>
  <c r="CA10" i="2"/>
  <c r="BZ11" i="2"/>
  <c r="CA11" i="2"/>
  <c r="BZ12" i="2"/>
  <c r="CA12" i="2"/>
  <c r="BZ13" i="2"/>
  <c r="CA13" i="2"/>
  <c r="BZ14" i="2"/>
  <c r="CA14" i="2"/>
  <c r="BZ15" i="2"/>
  <c r="CA15" i="2"/>
  <c r="BZ16" i="2"/>
  <c r="CA16" i="2"/>
  <c r="BZ17" i="2"/>
  <c r="CA17" i="2"/>
  <c r="BZ18" i="2"/>
  <c r="CA18" i="2"/>
  <c r="BZ19" i="2"/>
  <c r="CA19" i="2"/>
  <c r="BZ20" i="2"/>
  <c r="CA20" i="2"/>
  <c r="BZ21" i="2"/>
  <c r="CA21" i="2"/>
  <c r="BZ22" i="2"/>
  <c r="CA22" i="2"/>
  <c r="BZ23" i="2"/>
  <c r="CA23" i="2"/>
  <c r="BZ24" i="2"/>
  <c r="CA24" i="2"/>
  <c r="BZ25" i="2"/>
  <c r="CA25" i="2"/>
  <c r="BZ26" i="2"/>
  <c r="CA26" i="2"/>
  <c r="BZ27" i="2"/>
  <c r="CA27" i="2"/>
  <c r="BZ28" i="2"/>
  <c r="CA28" i="2"/>
  <c r="BZ29" i="2"/>
  <c r="CA29" i="2"/>
  <c r="BZ30" i="2"/>
  <c r="CA30" i="2"/>
  <c r="BZ31" i="2"/>
  <c r="CA31" i="2"/>
  <c r="BZ32" i="2"/>
  <c r="CA32" i="2"/>
  <c r="BZ33" i="2"/>
  <c r="CA33" i="2"/>
  <c r="BZ34" i="2"/>
  <c r="CA34" i="2"/>
  <c r="BZ35" i="2"/>
  <c r="CA35" i="2"/>
  <c r="BZ36" i="2"/>
  <c r="CA36" i="2"/>
  <c r="BZ37" i="2"/>
  <c r="CA37" i="2"/>
  <c r="BZ38" i="2"/>
  <c r="CA38" i="2"/>
  <c r="BZ39" i="2"/>
  <c r="CA39" i="2"/>
  <c r="BZ40" i="2"/>
  <c r="CA40" i="2"/>
  <c r="BZ41" i="2"/>
  <c r="CA41" i="2"/>
  <c r="BZ42" i="2"/>
  <c r="CA42" i="2"/>
  <c r="BZ43" i="2"/>
  <c r="CA43" i="2"/>
  <c r="BZ44" i="2"/>
  <c r="CA44" i="2"/>
  <c r="BZ45" i="2"/>
  <c r="CA45" i="2"/>
  <c r="BZ46" i="2"/>
  <c r="CA46" i="2"/>
  <c r="BZ47" i="2"/>
  <c r="CA47" i="2"/>
  <c r="BZ48" i="2"/>
  <c r="CA48" i="2"/>
  <c r="BZ49" i="2"/>
  <c r="CA49" i="2"/>
  <c r="BZ50" i="2"/>
  <c r="CA50" i="2"/>
  <c r="BZ51" i="2"/>
  <c r="CA51" i="2"/>
  <c r="BZ52" i="2"/>
  <c r="CA52" i="2"/>
  <c r="BZ53" i="2"/>
  <c r="CA53" i="2"/>
  <c r="BZ54" i="2"/>
  <c r="CA54" i="2"/>
  <c r="BZ55" i="2"/>
  <c r="CA55" i="2"/>
  <c r="BZ56" i="2"/>
  <c r="CA56" i="2"/>
  <c r="BZ57" i="2"/>
  <c r="CA57" i="2"/>
  <c r="BZ58" i="2"/>
  <c r="CA58" i="2"/>
  <c r="BZ59" i="2"/>
  <c r="CA59" i="2"/>
  <c r="BZ60" i="2"/>
  <c r="CA60" i="2"/>
  <c r="BZ61" i="2"/>
  <c r="CA61" i="2"/>
  <c r="BZ62" i="2"/>
  <c r="CA62" i="2"/>
  <c r="BZ63" i="2"/>
  <c r="CA63" i="2"/>
  <c r="BZ64" i="2"/>
  <c r="CA64" i="2"/>
  <c r="BZ65" i="2"/>
  <c r="CA65" i="2"/>
  <c r="BZ66" i="2"/>
  <c r="CA66" i="2"/>
  <c r="BZ67" i="2"/>
  <c r="CA67" i="2"/>
  <c r="BZ68" i="2"/>
  <c r="CA68" i="2"/>
  <c r="BZ69" i="2"/>
  <c r="CA69" i="2"/>
  <c r="BZ70" i="2"/>
  <c r="CA70" i="2"/>
  <c r="BZ71" i="2"/>
  <c r="CA71" i="2"/>
  <c r="BZ72" i="2"/>
  <c r="CA72" i="2"/>
  <c r="BZ73" i="2"/>
  <c r="CA73" i="2"/>
  <c r="BZ74" i="2"/>
  <c r="CA74" i="2"/>
  <c r="BZ75" i="2"/>
  <c r="CA75" i="2"/>
  <c r="BZ76" i="2"/>
  <c r="CA76" i="2"/>
  <c r="BZ77" i="2"/>
  <c r="CA77" i="2"/>
  <c r="BZ78" i="2"/>
  <c r="CA78" i="2"/>
  <c r="BZ79" i="2"/>
  <c r="CA79" i="2"/>
  <c r="BZ80" i="2"/>
  <c r="CA80" i="2"/>
  <c r="BZ81" i="2"/>
  <c r="CA81" i="2"/>
  <c r="BZ82" i="2"/>
  <c r="CA82" i="2"/>
  <c r="BZ83" i="2"/>
  <c r="CA83" i="2"/>
  <c r="BZ84" i="2"/>
  <c r="CA84" i="2"/>
  <c r="BZ85" i="2"/>
  <c r="CA85" i="2"/>
  <c r="BZ86" i="2"/>
  <c r="CA86" i="2"/>
  <c r="BZ87" i="2"/>
  <c r="CA87" i="2"/>
  <c r="BZ88" i="2"/>
  <c r="CA88" i="2"/>
  <c r="BZ89" i="2"/>
  <c r="CA89" i="2"/>
  <c r="BZ90" i="2"/>
  <c r="CA90" i="2"/>
  <c r="BZ91" i="2"/>
  <c r="CA91" i="2"/>
  <c r="BZ92" i="2"/>
  <c r="CA92" i="2"/>
  <c r="BZ93" i="2"/>
  <c r="CA93" i="2"/>
  <c r="BZ94" i="2"/>
  <c r="CA94" i="2"/>
  <c r="BZ95" i="2"/>
  <c r="CA95" i="2"/>
  <c r="BZ96" i="2"/>
  <c r="CA96" i="2"/>
  <c r="BZ97" i="2"/>
  <c r="CA97" i="2"/>
  <c r="BZ98" i="2"/>
  <c r="CA98" i="2"/>
  <c r="BZ99" i="2"/>
  <c r="CA99" i="2"/>
  <c r="BZ100" i="2"/>
  <c r="CA100" i="2"/>
  <c r="BZ101" i="2"/>
  <c r="CA101" i="2"/>
  <c r="BZ102" i="2"/>
  <c r="CA102" i="2"/>
  <c r="BZ103" i="2"/>
  <c r="CA103" i="2"/>
  <c r="BZ104" i="2"/>
  <c r="CA104" i="2"/>
  <c r="BZ105" i="2"/>
  <c r="CA105" i="2"/>
  <c r="BZ106" i="2"/>
  <c r="CA106" i="2"/>
  <c r="BZ107" i="2"/>
  <c r="CA107" i="2"/>
  <c r="BZ108" i="2"/>
  <c r="CA108" i="2"/>
  <c r="BZ109" i="2"/>
  <c r="CA109" i="2"/>
  <c r="BZ110" i="2"/>
  <c r="CA110" i="2"/>
  <c r="BZ111" i="2"/>
  <c r="CA111" i="2"/>
  <c r="BZ112" i="2"/>
  <c r="CA112" i="2"/>
  <c r="BZ113" i="2"/>
  <c r="CA113" i="2"/>
  <c r="BZ114" i="2"/>
  <c r="CA114" i="2"/>
  <c r="BZ115" i="2"/>
  <c r="CA115" i="2"/>
  <c r="BZ116" i="2"/>
  <c r="CA116" i="2"/>
  <c r="BZ117" i="2"/>
  <c r="CA117" i="2"/>
  <c r="BZ118" i="2"/>
  <c r="CA118" i="2"/>
  <c r="BZ119" i="2"/>
  <c r="CA119" i="2"/>
  <c r="BZ120" i="2"/>
  <c r="CA120" i="2"/>
  <c r="BZ121" i="2"/>
  <c r="CA121" i="2"/>
  <c r="BZ122" i="2"/>
  <c r="CA122" i="2"/>
  <c r="BZ123" i="2"/>
  <c r="CA123" i="2"/>
  <c r="BZ124" i="2"/>
  <c r="CA124" i="2"/>
  <c r="BZ125" i="2"/>
  <c r="CA125" i="2"/>
  <c r="BZ126" i="2"/>
  <c r="CA126" i="2"/>
  <c r="BZ127" i="2"/>
  <c r="CA127" i="2"/>
  <c r="BZ128" i="2"/>
  <c r="CA128" i="2"/>
  <c r="BZ129" i="2"/>
  <c r="CA129" i="2"/>
  <c r="BZ130" i="2"/>
  <c r="CA130" i="2"/>
  <c r="BZ131" i="2"/>
  <c r="CA131" i="2"/>
  <c r="BZ132" i="2"/>
  <c r="CA132" i="2"/>
  <c r="BZ133" i="2"/>
  <c r="CA133" i="2"/>
  <c r="BZ134" i="2"/>
  <c r="CA134" i="2"/>
  <c r="BZ135" i="2"/>
  <c r="CA135" i="2"/>
  <c r="BZ136" i="2"/>
  <c r="CA136" i="2"/>
  <c r="BZ137" i="2"/>
  <c r="CA137" i="2"/>
  <c r="BZ138" i="2"/>
  <c r="CA138" i="2"/>
  <c r="BZ139" i="2"/>
  <c r="CA139" i="2"/>
  <c r="BZ140" i="2"/>
  <c r="CA140" i="2"/>
  <c r="BZ141" i="2"/>
  <c r="CA141" i="2"/>
  <c r="BZ142" i="2"/>
  <c r="CA142" i="2"/>
  <c r="BZ143" i="2"/>
  <c r="CA143" i="2"/>
  <c r="BZ144" i="2"/>
  <c r="CA144" i="2"/>
  <c r="BZ145" i="2"/>
  <c r="CA145" i="2"/>
  <c r="BZ146" i="2"/>
  <c r="CA146" i="2"/>
  <c r="BZ147" i="2"/>
  <c r="CA147" i="2"/>
  <c r="BZ148" i="2"/>
  <c r="CA148" i="2"/>
  <c r="BZ149" i="2"/>
  <c r="CA149" i="2"/>
  <c r="BZ150" i="2"/>
  <c r="CA150" i="2"/>
  <c r="BZ151" i="2"/>
  <c r="CA151" i="2"/>
  <c r="BZ152" i="2"/>
  <c r="CA152" i="2"/>
  <c r="BZ153" i="2"/>
  <c r="CA153" i="2"/>
  <c r="BZ154" i="2"/>
  <c r="CA154" i="2"/>
  <c r="BZ155" i="2"/>
  <c r="CA155" i="2"/>
  <c r="BZ156" i="2"/>
  <c r="CA156" i="2"/>
  <c r="BZ157" i="2"/>
  <c r="CA157" i="2"/>
  <c r="BZ158" i="2"/>
  <c r="CA158" i="2"/>
  <c r="BZ159" i="2"/>
  <c r="CA159" i="2"/>
  <c r="BZ160" i="2"/>
  <c r="CA160" i="2"/>
  <c r="BZ161" i="2"/>
  <c r="CA161" i="2"/>
  <c r="BZ162" i="2"/>
  <c r="CA162" i="2"/>
  <c r="BZ163" i="2"/>
  <c r="CA163" i="2"/>
  <c r="BZ164" i="2"/>
  <c r="CA164" i="2"/>
  <c r="BZ165" i="2"/>
  <c r="CA165" i="2"/>
  <c r="BZ166" i="2"/>
  <c r="CA166" i="2"/>
  <c r="BZ167" i="2"/>
  <c r="CA167" i="2"/>
  <c r="BZ168" i="2"/>
  <c r="CA168" i="2"/>
  <c r="BZ169" i="2"/>
  <c r="CA169" i="2"/>
  <c r="BZ170" i="2"/>
  <c r="CA170" i="2"/>
  <c r="BZ171" i="2"/>
  <c r="CA171" i="2"/>
  <c r="BZ172" i="2"/>
  <c r="CA172" i="2"/>
  <c r="BZ173" i="2"/>
  <c r="CA173" i="2"/>
  <c r="BZ174" i="2"/>
  <c r="CA174" i="2"/>
  <c r="BZ175" i="2"/>
  <c r="CA175" i="2"/>
  <c r="BZ176" i="2"/>
  <c r="CA176" i="2"/>
  <c r="BZ177" i="2"/>
  <c r="CA177" i="2"/>
  <c r="BZ178" i="2"/>
  <c r="CA178" i="2"/>
  <c r="BZ179" i="2"/>
  <c r="CA179" i="2"/>
  <c r="BZ180" i="2"/>
  <c r="CA180" i="2"/>
  <c r="BZ181" i="2"/>
  <c r="CA181" i="2"/>
  <c r="BZ182" i="2"/>
  <c r="CA182" i="2"/>
  <c r="BZ183" i="2"/>
  <c r="CA183" i="2"/>
  <c r="BZ184" i="2"/>
  <c r="CA184" i="2"/>
  <c r="BZ185" i="2"/>
  <c r="CA185" i="2"/>
  <c r="BZ186" i="2"/>
  <c r="CA186" i="2"/>
  <c r="BZ187" i="2"/>
  <c r="CA187" i="2"/>
  <c r="BZ188" i="2"/>
  <c r="CA188" i="2"/>
  <c r="BZ189" i="2"/>
  <c r="CA189" i="2"/>
  <c r="BZ190" i="2"/>
  <c r="CA190" i="2"/>
  <c r="BZ191" i="2"/>
  <c r="CA191" i="2"/>
  <c r="BZ192" i="2"/>
  <c r="CA192" i="2"/>
  <c r="BZ193" i="2"/>
  <c r="CA193" i="2"/>
  <c r="BZ194" i="2"/>
  <c r="CA194" i="2"/>
  <c r="BZ195" i="2"/>
  <c r="CA195" i="2"/>
  <c r="BZ196" i="2"/>
  <c r="CA196" i="2"/>
  <c r="BZ197" i="2"/>
  <c r="CA197" i="2"/>
  <c r="BZ198" i="2"/>
  <c r="CA198" i="2"/>
  <c r="BZ199" i="2"/>
  <c r="CA199" i="2"/>
  <c r="BZ200" i="2"/>
  <c r="CA200" i="2"/>
  <c r="BZ201" i="2"/>
  <c r="CA201" i="2"/>
  <c r="BZ202" i="2"/>
  <c r="CA202" i="2"/>
  <c r="BZ203" i="2"/>
  <c r="CA203" i="2"/>
  <c r="BZ204" i="2"/>
  <c r="CA204" i="2"/>
  <c r="BZ205" i="2"/>
  <c r="CA205" i="2"/>
  <c r="BZ206" i="2"/>
  <c r="CA206" i="2"/>
  <c r="BZ207" i="2"/>
  <c r="CA207" i="2"/>
  <c r="BZ208" i="2"/>
  <c r="CA208" i="2"/>
  <c r="BZ209" i="2"/>
  <c r="CA209" i="2"/>
  <c r="BZ210" i="2"/>
  <c r="CA210" i="2"/>
  <c r="BZ211" i="2"/>
  <c r="CA211" i="2"/>
  <c r="BZ212" i="2"/>
  <c r="CA212" i="2"/>
  <c r="BZ213" i="2"/>
  <c r="CA213" i="2"/>
  <c r="BZ214" i="2"/>
  <c r="CA214" i="2"/>
  <c r="BZ215" i="2"/>
  <c r="CA215" i="2"/>
  <c r="BZ216" i="2"/>
  <c r="CA216" i="2"/>
  <c r="BZ217" i="2"/>
  <c r="CA217" i="2"/>
  <c r="BZ218" i="2"/>
  <c r="CA218" i="2"/>
  <c r="BZ219" i="2"/>
  <c r="CA219" i="2"/>
  <c r="BZ220" i="2"/>
  <c r="CA220" i="2"/>
  <c r="BZ221" i="2"/>
  <c r="CA221" i="2"/>
  <c r="BZ222" i="2"/>
  <c r="CA222" i="2"/>
  <c r="BZ223" i="2"/>
  <c r="CA223" i="2"/>
  <c r="BZ224" i="2"/>
  <c r="CA224" i="2"/>
  <c r="BZ225" i="2"/>
  <c r="CA225" i="2"/>
  <c r="BZ226" i="2"/>
  <c r="CA226" i="2"/>
  <c r="BZ227" i="2"/>
  <c r="CA227" i="2"/>
  <c r="BZ228" i="2"/>
  <c r="CA228" i="2"/>
  <c r="BZ229" i="2"/>
  <c r="CA229" i="2"/>
  <c r="BZ230" i="2"/>
  <c r="CA230" i="2"/>
  <c r="BZ231" i="2"/>
  <c r="CA231" i="2"/>
  <c r="BZ232" i="2"/>
  <c r="CA232" i="2"/>
  <c r="BZ233" i="2"/>
  <c r="CA233" i="2"/>
  <c r="BZ234" i="2"/>
  <c r="CA234" i="2"/>
  <c r="BZ235" i="2"/>
  <c r="CA235" i="2"/>
  <c r="BZ236" i="2"/>
  <c r="CA236" i="2"/>
  <c r="BZ237" i="2"/>
  <c r="CA237" i="2"/>
  <c r="BZ238" i="2"/>
  <c r="CA238" i="2"/>
  <c r="BZ4" i="2"/>
  <c r="CB4" i="2" s="1"/>
  <c r="CA4" i="2"/>
  <c r="CC4" i="2" s="1"/>
  <c r="BX5" i="2"/>
  <c r="B5" i="5" s="1"/>
  <c r="BY5" i="2"/>
  <c r="C5" i="5" s="1"/>
  <c r="CB5" i="2"/>
  <c r="CC5" i="2"/>
  <c r="BX6" i="2"/>
  <c r="B6" i="5" s="1"/>
  <c r="BY6" i="2"/>
  <c r="C6" i="5" s="1"/>
  <c r="AH6" i="5" s="1"/>
  <c r="CB6" i="2"/>
  <c r="CC6" i="2"/>
  <c r="BX7" i="2"/>
  <c r="B7" i="5" s="1"/>
  <c r="BY7" i="2"/>
  <c r="C7" i="5" s="1"/>
  <c r="AH7" i="5" s="1"/>
  <c r="CB7" i="2"/>
  <c r="CC7" i="2"/>
  <c r="BX8" i="2"/>
  <c r="B8" i="5" s="1"/>
  <c r="BY8" i="2"/>
  <c r="C8" i="5" s="1"/>
  <c r="AH8" i="5" s="1"/>
  <c r="CB8" i="2"/>
  <c r="CC8" i="2"/>
  <c r="BX9" i="2"/>
  <c r="B9" i="5" s="1"/>
  <c r="BY9" i="2"/>
  <c r="C9" i="5" s="1"/>
  <c r="AH9" i="5" s="1"/>
  <c r="CB9" i="2"/>
  <c r="CC9" i="2"/>
  <c r="BX10" i="2"/>
  <c r="B10" i="5" s="1"/>
  <c r="BY10" i="2"/>
  <c r="C10" i="5" s="1"/>
  <c r="AH10" i="5" s="1"/>
  <c r="CB10" i="2"/>
  <c r="CC10" i="2"/>
  <c r="BX11" i="2"/>
  <c r="B11" i="5" s="1"/>
  <c r="BY11" i="2"/>
  <c r="C11" i="5" s="1"/>
  <c r="AH11" i="5" s="1"/>
  <c r="CB11" i="2"/>
  <c r="CC11" i="2"/>
  <c r="BX12" i="2"/>
  <c r="B12" i="5" s="1"/>
  <c r="BY12" i="2"/>
  <c r="C12" i="5" s="1"/>
  <c r="AH12" i="5" s="1"/>
  <c r="CB12" i="2"/>
  <c r="CC12" i="2"/>
  <c r="BX13" i="2"/>
  <c r="B13" i="5" s="1"/>
  <c r="BY13" i="2"/>
  <c r="C13" i="5" s="1"/>
  <c r="AH13" i="5" s="1"/>
  <c r="CB13" i="2"/>
  <c r="CC13" i="2"/>
  <c r="BX14" i="2"/>
  <c r="B14" i="5" s="1"/>
  <c r="BY14" i="2"/>
  <c r="C14" i="5" s="1"/>
  <c r="AH14" i="5" s="1"/>
  <c r="CB14" i="2"/>
  <c r="CC14" i="2"/>
  <c r="BX15" i="2"/>
  <c r="B15" i="5" s="1"/>
  <c r="BY15" i="2"/>
  <c r="C15" i="5" s="1"/>
  <c r="AH15" i="5" s="1"/>
  <c r="CB15" i="2"/>
  <c r="CC15" i="2"/>
  <c r="BX16" i="2"/>
  <c r="B16" i="5" s="1"/>
  <c r="BY16" i="2"/>
  <c r="C16" i="5" s="1"/>
  <c r="AH16" i="5" s="1"/>
  <c r="CB16" i="2"/>
  <c r="CC16" i="2"/>
  <c r="BX17" i="2"/>
  <c r="B17" i="5" s="1"/>
  <c r="BY17" i="2"/>
  <c r="C17" i="5" s="1"/>
  <c r="AH17" i="5" s="1"/>
  <c r="CB17" i="2"/>
  <c r="CC17" i="2"/>
  <c r="BX18" i="2"/>
  <c r="B18" i="5" s="1"/>
  <c r="BY18" i="2"/>
  <c r="C18" i="5" s="1"/>
  <c r="AH18" i="5" s="1"/>
  <c r="CB18" i="2"/>
  <c r="CC18" i="2"/>
  <c r="BX19" i="2"/>
  <c r="B19" i="5" s="1"/>
  <c r="BY19" i="2"/>
  <c r="C19" i="5" s="1"/>
  <c r="AH19" i="5" s="1"/>
  <c r="CB19" i="2"/>
  <c r="CC19" i="2"/>
  <c r="BX20" i="2"/>
  <c r="B20" i="5" s="1"/>
  <c r="BY20" i="2"/>
  <c r="C20" i="5" s="1"/>
  <c r="AH20" i="5" s="1"/>
  <c r="CB20" i="2"/>
  <c r="CC20" i="2"/>
  <c r="BX21" i="2"/>
  <c r="B21" i="5" s="1"/>
  <c r="BY21" i="2"/>
  <c r="C21" i="5" s="1"/>
  <c r="AH21" i="5" s="1"/>
  <c r="CB21" i="2"/>
  <c r="CC21" i="2"/>
  <c r="BX22" i="2"/>
  <c r="B22" i="5" s="1"/>
  <c r="BY22" i="2"/>
  <c r="C22" i="5" s="1"/>
  <c r="AH22" i="5" s="1"/>
  <c r="CB22" i="2"/>
  <c r="CC22" i="2"/>
  <c r="BX23" i="2"/>
  <c r="B23" i="5" s="1"/>
  <c r="BY23" i="2"/>
  <c r="C23" i="5" s="1"/>
  <c r="AH23" i="5" s="1"/>
  <c r="CB23" i="2"/>
  <c r="CC23" i="2"/>
  <c r="BX24" i="2"/>
  <c r="B24" i="5" s="1"/>
  <c r="BY24" i="2"/>
  <c r="C24" i="5" s="1"/>
  <c r="AH24" i="5" s="1"/>
  <c r="CB24" i="2"/>
  <c r="CC24" i="2"/>
  <c r="BX25" i="2"/>
  <c r="B25" i="5" s="1"/>
  <c r="BY25" i="2"/>
  <c r="C25" i="5" s="1"/>
  <c r="AH25" i="5" s="1"/>
  <c r="CB25" i="2"/>
  <c r="CC25" i="2"/>
  <c r="BX26" i="2"/>
  <c r="B26" i="5" s="1"/>
  <c r="BY26" i="2"/>
  <c r="C26" i="5" s="1"/>
  <c r="AH26" i="5" s="1"/>
  <c r="CB26" i="2"/>
  <c r="CC26" i="2"/>
  <c r="BX27" i="2"/>
  <c r="B27" i="5" s="1"/>
  <c r="BY27" i="2"/>
  <c r="C27" i="5" s="1"/>
  <c r="AH27" i="5" s="1"/>
  <c r="CB27" i="2"/>
  <c r="CC27" i="2"/>
  <c r="BX28" i="2"/>
  <c r="B28" i="5" s="1"/>
  <c r="BY28" i="2"/>
  <c r="C28" i="5" s="1"/>
  <c r="AH28" i="5" s="1"/>
  <c r="CB28" i="2"/>
  <c r="CC28" i="2"/>
  <c r="BX29" i="2"/>
  <c r="B29" i="5" s="1"/>
  <c r="BY29" i="2"/>
  <c r="C29" i="5" s="1"/>
  <c r="AH29" i="5" s="1"/>
  <c r="CB29" i="2"/>
  <c r="CC29" i="2"/>
  <c r="BX30" i="2"/>
  <c r="B30" i="5" s="1"/>
  <c r="BY30" i="2"/>
  <c r="C30" i="5" s="1"/>
  <c r="AH30" i="5" s="1"/>
  <c r="CB30" i="2"/>
  <c r="CC30" i="2"/>
  <c r="BX31" i="2"/>
  <c r="B31" i="5" s="1"/>
  <c r="BY31" i="2"/>
  <c r="C31" i="5" s="1"/>
  <c r="AH31" i="5" s="1"/>
  <c r="CB31" i="2"/>
  <c r="CC31" i="2"/>
  <c r="BX32" i="2"/>
  <c r="B32" i="5" s="1"/>
  <c r="BY32" i="2"/>
  <c r="C32" i="5" s="1"/>
  <c r="AH32" i="5" s="1"/>
  <c r="CB32" i="2"/>
  <c r="CC32" i="2"/>
  <c r="BX33" i="2"/>
  <c r="B33" i="5" s="1"/>
  <c r="BY33" i="2"/>
  <c r="C33" i="5" s="1"/>
  <c r="AH33" i="5" s="1"/>
  <c r="CB33" i="2"/>
  <c r="CC33" i="2"/>
  <c r="BX34" i="2"/>
  <c r="B34" i="5" s="1"/>
  <c r="BY34" i="2"/>
  <c r="C34" i="5" s="1"/>
  <c r="AH34" i="5" s="1"/>
  <c r="CB34" i="2"/>
  <c r="CC34" i="2"/>
  <c r="BX35" i="2"/>
  <c r="B35" i="5" s="1"/>
  <c r="BY35" i="2"/>
  <c r="C35" i="5" s="1"/>
  <c r="AH35" i="5" s="1"/>
  <c r="CB35" i="2"/>
  <c r="CC35" i="2"/>
  <c r="BX36" i="2"/>
  <c r="B36" i="5" s="1"/>
  <c r="BY36" i="2"/>
  <c r="C36" i="5" s="1"/>
  <c r="AH36" i="5" s="1"/>
  <c r="CB36" i="2"/>
  <c r="CC36" i="2"/>
  <c r="BX37" i="2"/>
  <c r="B37" i="5" s="1"/>
  <c r="BY37" i="2"/>
  <c r="C37" i="5" s="1"/>
  <c r="AH37" i="5" s="1"/>
  <c r="CB37" i="2"/>
  <c r="CC37" i="2"/>
  <c r="BX38" i="2"/>
  <c r="B38" i="5" s="1"/>
  <c r="BY38" i="2"/>
  <c r="C38" i="5" s="1"/>
  <c r="AH38" i="5" s="1"/>
  <c r="CB38" i="2"/>
  <c r="CC38" i="2"/>
  <c r="BX39" i="2"/>
  <c r="B39" i="5" s="1"/>
  <c r="BY39" i="2"/>
  <c r="C39" i="5" s="1"/>
  <c r="AH39" i="5" s="1"/>
  <c r="CB39" i="2"/>
  <c r="CC39" i="2"/>
  <c r="BX40" i="2"/>
  <c r="B40" i="5" s="1"/>
  <c r="BY40" i="2"/>
  <c r="C40" i="5" s="1"/>
  <c r="AH40" i="5" s="1"/>
  <c r="CB40" i="2"/>
  <c r="CC40" i="2"/>
  <c r="BX41" i="2"/>
  <c r="B41" i="5" s="1"/>
  <c r="BY41" i="2"/>
  <c r="C41" i="5" s="1"/>
  <c r="AH41" i="5" s="1"/>
  <c r="CB41" i="2"/>
  <c r="CC41" i="2"/>
  <c r="BX42" i="2"/>
  <c r="B42" i="5" s="1"/>
  <c r="BY42" i="2"/>
  <c r="C42" i="5" s="1"/>
  <c r="AH42" i="5" s="1"/>
  <c r="CB42" i="2"/>
  <c r="CC42" i="2"/>
  <c r="BX43" i="2"/>
  <c r="B43" i="5" s="1"/>
  <c r="BY43" i="2"/>
  <c r="C43" i="5" s="1"/>
  <c r="AH43" i="5" s="1"/>
  <c r="CB43" i="2"/>
  <c r="CC43" i="2"/>
  <c r="BX44" i="2"/>
  <c r="B44" i="5" s="1"/>
  <c r="BY44" i="2"/>
  <c r="C44" i="5" s="1"/>
  <c r="AH44" i="5" s="1"/>
  <c r="CB44" i="2"/>
  <c r="CC44" i="2"/>
  <c r="BX45" i="2"/>
  <c r="B45" i="5" s="1"/>
  <c r="BY45" i="2"/>
  <c r="C45" i="5" s="1"/>
  <c r="AH45" i="5" s="1"/>
  <c r="CB45" i="2"/>
  <c r="CC45" i="2"/>
  <c r="BX46" i="2"/>
  <c r="B46" i="5" s="1"/>
  <c r="BY46" i="2"/>
  <c r="C46" i="5" s="1"/>
  <c r="AH46" i="5" s="1"/>
  <c r="CB46" i="2"/>
  <c r="CC46" i="2"/>
  <c r="BX47" i="2"/>
  <c r="B47" i="5" s="1"/>
  <c r="BY47" i="2"/>
  <c r="C47" i="5" s="1"/>
  <c r="AH47" i="5" s="1"/>
  <c r="CB47" i="2"/>
  <c r="CC47" i="2"/>
  <c r="BX48" i="2"/>
  <c r="B48" i="5" s="1"/>
  <c r="BY48" i="2"/>
  <c r="C48" i="5" s="1"/>
  <c r="AH48" i="5" s="1"/>
  <c r="CB48" i="2"/>
  <c r="CC48" i="2"/>
  <c r="BX49" i="2"/>
  <c r="B49" i="5" s="1"/>
  <c r="BY49" i="2"/>
  <c r="C49" i="5" s="1"/>
  <c r="AH49" i="5" s="1"/>
  <c r="CB49" i="2"/>
  <c r="CC49" i="2"/>
  <c r="BX50" i="2"/>
  <c r="B50" i="5" s="1"/>
  <c r="BY50" i="2"/>
  <c r="C50" i="5" s="1"/>
  <c r="AH50" i="5" s="1"/>
  <c r="CB50" i="2"/>
  <c r="CC50" i="2"/>
  <c r="BX51" i="2"/>
  <c r="B51" i="5" s="1"/>
  <c r="BY51" i="2"/>
  <c r="C51" i="5" s="1"/>
  <c r="AH51" i="5" s="1"/>
  <c r="CB51" i="2"/>
  <c r="CC51" i="2"/>
  <c r="BX52" i="2"/>
  <c r="B52" i="5" s="1"/>
  <c r="BY52" i="2"/>
  <c r="C52" i="5" s="1"/>
  <c r="AH52" i="5" s="1"/>
  <c r="CB52" i="2"/>
  <c r="CC52" i="2"/>
  <c r="BX53" i="2"/>
  <c r="B53" i="5" s="1"/>
  <c r="BY53" i="2"/>
  <c r="C53" i="5" s="1"/>
  <c r="AH53" i="5" s="1"/>
  <c r="CB53" i="2"/>
  <c r="CC53" i="2"/>
  <c r="BX54" i="2"/>
  <c r="B54" i="5" s="1"/>
  <c r="BY54" i="2"/>
  <c r="C54" i="5" s="1"/>
  <c r="AH54" i="5" s="1"/>
  <c r="CB54" i="2"/>
  <c r="CC54" i="2"/>
  <c r="BX55" i="2"/>
  <c r="B55" i="5" s="1"/>
  <c r="BY55" i="2"/>
  <c r="C55" i="5" s="1"/>
  <c r="AH55" i="5" s="1"/>
  <c r="CB55" i="2"/>
  <c r="CC55" i="2"/>
  <c r="BX56" i="2"/>
  <c r="B56" i="5" s="1"/>
  <c r="BY56" i="2"/>
  <c r="C56" i="5" s="1"/>
  <c r="AH56" i="5" s="1"/>
  <c r="CB56" i="2"/>
  <c r="CC56" i="2"/>
  <c r="BX57" i="2"/>
  <c r="B57" i="5" s="1"/>
  <c r="BY57" i="2"/>
  <c r="C57" i="5" s="1"/>
  <c r="AH57" i="5" s="1"/>
  <c r="CB57" i="2"/>
  <c r="CC57" i="2"/>
  <c r="BX58" i="2"/>
  <c r="B58" i="5" s="1"/>
  <c r="BY58" i="2"/>
  <c r="C58" i="5" s="1"/>
  <c r="AH58" i="5" s="1"/>
  <c r="CB58" i="2"/>
  <c r="CC58" i="2"/>
  <c r="BX59" i="2"/>
  <c r="B59" i="5" s="1"/>
  <c r="BY59" i="2"/>
  <c r="C59" i="5" s="1"/>
  <c r="AH59" i="5" s="1"/>
  <c r="CB59" i="2"/>
  <c r="CC59" i="2"/>
  <c r="BX60" i="2"/>
  <c r="B60" i="5" s="1"/>
  <c r="BY60" i="2"/>
  <c r="C60" i="5" s="1"/>
  <c r="AH60" i="5" s="1"/>
  <c r="CB60" i="2"/>
  <c r="CC60" i="2"/>
  <c r="BX61" i="2"/>
  <c r="B61" i="5" s="1"/>
  <c r="BY61" i="2"/>
  <c r="C61" i="5" s="1"/>
  <c r="AH61" i="5" s="1"/>
  <c r="CB61" i="2"/>
  <c r="CC61" i="2"/>
  <c r="BX62" i="2"/>
  <c r="B62" i="5" s="1"/>
  <c r="BY62" i="2"/>
  <c r="C62" i="5" s="1"/>
  <c r="AH62" i="5" s="1"/>
  <c r="CB62" i="2"/>
  <c r="CC62" i="2"/>
  <c r="BX63" i="2"/>
  <c r="B63" i="5" s="1"/>
  <c r="BY63" i="2"/>
  <c r="C63" i="5" s="1"/>
  <c r="AH63" i="5" s="1"/>
  <c r="CB63" i="2"/>
  <c r="CC63" i="2"/>
  <c r="BX64" i="2"/>
  <c r="B64" i="5" s="1"/>
  <c r="BY64" i="2"/>
  <c r="C64" i="5" s="1"/>
  <c r="AH64" i="5" s="1"/>
  <c r="CB64" i="2"/>
  <c r="CC64" i="2"/>
  <c r="BX65" i="2"/>
  <c r="B65" i="5" s="1"/>
  <c r="BY65" i="2"/>
  <c r="C65" i="5" s="1"/>
  <c r="AH65" i="5" s="1"/>
  <c r="CB65" i="2"/>
  <c r="CC65" i="2"/>
  <c r="BX66" i="2"/>
  <c r="B66" i="5" s="1"/>
  <c r="BY66" i="2"/>
  <c r="C66" i="5" s="1"/>
  <c r="AH66" i="5" s="1"/>
  <c r="CB66" i="2"/>
  <c r="CC66" i="2"/>
  <c r="BX67" i="2"/>
  <c r="B67" i="5" s="1"/>
  <c r="BY67" i="2"/>
  <c r="C67" i="5" s="1"/>
  <c r="AH67" i="5" s="1"/>
  <c r="CB67" i="2"/>
  <c r="CC67" i="2"/>
  <c r="BX68" i="2"/>
  <c r="B68" i="5" s="1"/>
  <c r="BY68" i="2"/>
  <c r="C68" i="5" s="1"/>
  <c r="AH68" i="5" s="1"/>
  <c r="CB68" i="2"/>
  <c r="CC68" i="2"/>
  <c r="BX69" i="2"/>
  <c r="B69" i="5" s="1"/>
  <c r="BY69" i="2"/>
  <c r="C69" i="5" s="1"/>
  <c r="AH69" i="5" s="1"/>
  <c r="CB69" i="2"/>
  <c r="CC69" i="2"/>
  <c r="BX70" i="2"/>
  <c r="B70" i="5" s="1"/>
  <c r="BY70" i="2"/>
  <c r="C70" i="5" s="1"/>
  <c r="AH70" i="5" s="1"/>
  <c r="CB70" i="2"/>
  <c r="CC70" i="2"/>
  <c r="BX71" i="2"/>
  <c r="B71" i="5" s="1"/>
  <c r="BY71" i="2"/>
  <c r="C71" i="5" s="1"/>
  <c r="AH71" i="5" s="1"/>
  <c r="CB71" i="2"/>
  <c r="CC71" i="2"/>
  <c r="BX72" i="2"/>
  <c r="B72" i="5" s="1"/>
  <c r="BY72" i="2"/>
  <c r="C72" i="5" s="1"/>
  <c r="AH72" i="5" s="1"/>
  <c r="CB72" i="2"/>
  <c r="CC72" i="2"/>
  <c r="BX73" i="2"/>
  <c r="B73" i="5" s="1"/>
  <c r="BY73" i="2"/>
  <c r="C73" i="5" s="1"/>
  <c r="AH73" i="5" s="1"/>
  <c r="CB73" i="2"/>
  <c r="CC73" i="2"/>
  <c r="BX74" i="2"/>
  <c r="B74" i="5" s="1"/>
  <c r="BY74" i="2"/>
  <c r="C74" i="5" s="1"/>
  <c r="AH74" i="5" s="1"/>
  <c r="CB74" i="2"/>
  <c r="CC74" i="2"/>
  <c r="BX75" i="2"/>
  <c r="B75" i="5" s="1"/>
  <c r="BY75" i="2"/>
  <c r="C75" i="5" s="1"/>
  <c r="AH75" i="5" s="1"/>
  <c r="CB75" i="2"/>
  <c r="CC75" i="2"/>
  <c r="BX76" i="2"/>
  <c r="B76" i="5" s="1"/>
  <c r="BY76" i="2"/>
  <c r="C76" i="5" s="1"/>
  <c r="AH76" i="5" s="1"/>
  <c r="CB76" i="2"/>
  <c r="CC76" i="2"/>
  <c r="BX77" i="2"/>
  <c r="B77" i="5" s="1"/>
  <c r="BY77" i="2"/>
  <c r="C77" i="5" s="1"/>
  <c r="AH77" i="5" s="1"/>
  <c r="CB77" i="2"/>
  <c r="CC77" i="2"/>
  <c r="BX78" i="2"/>
  <c r="B78" i="5" s="1"/>
  <c r="BY78" i="2"/>
  <c r="C78" i="5" s="1"/>
  <c r="AH78" i="5" s="1"/>
  <c r="CB78" i="2"/>
  <c r="CC78" i="2"/>
  <c r="BX79" i="2"/>
  <c r="B79" i="5" s="1"/>
  <c r="BY79" i="2"/>
  <c r="C79" i="5" s="1"/>
  <c r="AH79" i="5" s="1"/>
  <c r="CB79" i="2"/>
  <c r="CC79" i="2"/>
  <c r="BX80" i="2"/>
  <c r="B80" i="5" s="1"/>
  <c r="BY80" i="2"/>
  <c r="C80" i="5" s="1"/>
  <c r="AH80" i="5" s="1"/>
  <c r="CB80" i="2"/>
  <c r="CC80" i="2"/>
  <c r="BX81" i="2"/>
  <c r="B81" i="5" s="1"/>
  <c r="BY81" i="2"/>
  <c r="C81" i="5" s="1"/>
  <c r="AH81" i="5" s="1"/>
  <c r="CB81" i="2"/>
  <c r="CC81" i="2"/>
  <c r="BX82" i="2"/>
  <c r="B82" i="5" s="1"/>
  <c r="BY82" i="2"/>
  <c r="C82" i="5" s="1"/>
  <c r="CB82" i="2"/>
  <c r="CC82" i="2"/>
  <c r="BX83" i="2"/>
  <c r="B83" i="5" s="1"/>
  <c r="BY83" i="2"/>
  <c r="C83" i="5" s="1"/>
  <c r="CB83" i="2"/>
  <c r="CC83" i="2"/>
  <c r="BX84" i="2"/>
  <c r="B84" i="5" s="1"/>
  <c r="BY84" i="2"/>
  <c r="C84" i="5" s="1"/>
  <c r="CB84" i="2"/>
  <c r="CC84" i="2"/>
  <c r="BX85" i="2"/>
  <c r="B85" i="5" s="1"/>
  <c r="BY85" i="2"/>
  <c r="C85" i="5" s="1"/>
  <c r="CB85" i="2"/>
  <c r="CC85" i="2"/>
  <c r="BX86" i="2"/>
  <c r="B86" i="5" s="1"/>
  <c r="BY86" i="2"/>
  <c r="C86" i="5" s="1"/>
  <c r="CB86" i="2"/>
  <c r="CC86" i="2"/>
  <c r="BX87" i="2"/>
  <c r="B87" i="5" s="1"/>
  <c r="BY87" i="2"/>
  <c r="C87" i="5" s="1"/>
  <c r="CB87" i="2"/>
  <c r="CC87" i="2"/>
  <c r="BX88" i="2"/>
  <c r="B88" i="5" s="1"/>
  <c r="BY88" i="2"/>
  <c r="C88" i="5" s="1"/>
  <c r="CB88" i="2"/>
  <c r="CC88" i="2"/>
  <c r="BX89" i="2"/>
  <c r="B89" i="5" s="1"/>
  <c r="BY89" i="2"/>
  <c r="C89" i="5" s="1"/>
  <c r="CB89" i="2"/>
  <c r="CC89" i="2"/>
  <c r="BX90" i="2"/>
  <c r="B90" i="5" s="1"/>
  <c r="BY90" i="2"/>
  <c r="C90" i="5" s="1"/>
  <c r="CB90" i="2"/>
  <c r="CC90" i="2"/>
  <c r="BX91" i="2"/>
  <c r="B91" i="5" s="1"/>
  <c r="BY91" i="2"/>
  <c r="C91" i="5" s="1"/>
  <c r="CB91" i="2"/>
  <c r="CC91" i="2"/>
  <c r="BX92" i="2"/>
  <c r="B92" i="5" s="1"/>
  <c r="BY92" i="2"/>
  <c r="C92" i="5" s="1"/>
  <c r="CB92" i="2"/>
  <c r="CC92" i="2"/>
  <c r="BX93" i="2"/>
  <c r="B93" i="5" s="1"/>
  <c r="BY93" i="2"/>
  <c r="C93" i="5" s="1"/>
  <c r="CB93" i="2"/>
  <c r="CC93" i="2"/>
  <c r="BX94" i="2"/>
  <c r="B94" i="5" s="1"/>
  <c r="BY94" i="2"/>
  <c r="C94" i="5" s="1"/>
  <c r="CB94" i="2"/>
  <c r="CC94" i="2"/>
  <c r="BX95" i="2"/>
  <c r="B95" i="5" s="1"/>
  <c r="BY95" i="2"/>
  <c r="C95" i="5" s="1"/>
  <c r="CB95" i="2"/>
  <c r="CC95" i="2"/>
  <c r="BX96" i="2"/>
  <c r="B96" i="5" s="1"/>
  <c r="BY96" i="2"/>
  <c r="C96" i="5" s="1"/>
  <c r="CB96" i="2"/>
  <c r="CC96" i="2"/>
  <c r="BX97" i="2"/>
  <c r="B97" i="5" s="1"/>
  <c r="BY97" i="2"/>
  <c r="C97" i="5" s="1"/>
  <c r="CB97" i="2"/>
  <c r="CC97" i="2"/>
  <c r="BX98" i="2"/>
  <c r="B98" i="5" s="1"/>
  <c r="BY98" i="2"/>
  <c r="C98" i="5" s="1"/>
  <c r="CB98" i="2"/>
  <c r="CC98" i="2"/>
  <c r="BX99" i="2"/>
  <c r="B99" i="5" s="1"/>
  <c r="BY99" i="2"/>
  <c r="C99" i="5" s="1"/>
  <c r="CB99" i="2"/>
  <c r="CC99" i="2"/>
  <c r="BX100" i="2"/>
  <c r="B100" i="5" s="1"/>
  <c r="BY100" i="2"/>
  <c r="C100" i="5" s="1"/>
  <c r="CB100" i="2"/>
  <c r="CC100" i="2"/>
  <c r="BX101" i="2"/>
  <c r="B101" i="5" s="1"/>
  <c r="BY101" i="2"/>
  <c r="C101" i="5" s="1"/>
  <c r="CB101" i="2"/>
  <c r="CC101" i="2"/>
  <c r="BX102" i="2"/>
  <c r="B102" i="5" s="1"/>
  <c r="BY102" i="2"/>
  <c r="C102" i="5" s="1"/>
  <c r="CB102" i="2"/>
  <c r="CC102" i="2"/>
  <c r="BX103" i="2"/>
  <c r="B103" i="5" s="1"/>
  <c r="BY103" i="2"/>
  <c r="C103" i="5" s="1"/>
  <c r="CB103" i="2"/>
  <c r="CC103" i="2"/>
  <c r="BX104" i="2"/>
  <c r="B104" i="5" s="1"/>
  <c r="BY104" i="2"/>
  <c r="C104" i="5" s="1"/>
  <c r="CB104" i="2"/>
  <c r="CC104" i="2"/>
  <c r="BX105" i="2"/>
  <c r="B105" i="5" s="1"/>
  <c r="BY105" i="2"/>
  <c r="C105" i="5" s="1"/>
  <c r="CB105" i="2"/>
  <c r="CC105" i="2"/>
  <c r="BX106" i="2"/>
  <c r="B106" i="5" s="1"/>
  <c r="BY106" i="2"/>
  <c r="C106" i="5" s="1"/>
  <c r="CB106" i="2"/>
  <c r="CC106" i="2"/>
  <c r="BX107" i="2"/>
  <c r="B107" i="5" s="1"/>
  <c r="BY107" i="2"/>
  <c r="C107" i="5" s="1"/>
  <c r="CB107" i="2"/>
  <c r="CC107" i="2"/>
  <c r="BX108" i="2"/>
  <c r="B108" i="5" s="1"/>
  <c r="BY108" i="2"/>
  <c r="C108" i="5" s="1"/>
  <c r="CB108" i="2"/>
  <c r="CC108" i="2"/>
  <c r="BX109" i="2"/>
  <c r="B109" i="5" s="1"/>
  <c r="BY109" i="2"/>
  <c r="C109" i="5" s="1"/>
  <c r="CB109" i="2"/>
  <c r="CC109" i="2"/>
  <c r="BX110" i="2"/>
  <c r="B110" i="5" s="1"/>
  <c r="BY110" i="2"/>
  <c r="C110" i="5" s="1"/>
  <c r="CB110" i="2"/>
  <c r="CC110" i="2"/>
  <c r="BX111" i="2"/>
  <c r="B111" i="5" s="1"/>
  <c r="BY111" i="2"/>
  <c r="C111" i="5" s="1"/>
  <c r="CB111" i="2"/>
  <c r="CC111" i="2"/>
  <c r="BX112" i="2"/>
  <c r="B112" i="5" s="1"/>
  <c r="BY112" i="2"/>
  <c r="C112" i="5" s="1"/>
  <c r="CB112" i="2"/>
  <c r="CC112" i="2"/>
  <c r="BX113" i="2"/>
  <c r="B113" i="5" s="1"/>
  <c r="BY113" i="2"/>
  <c r="C113" i="5" s="1"/>
  <c r="CB113" i="2"/>
  <c r="CC113" i="2"/>
  <c r="BX114" i="2"/>
  <c r="B114" i="5" s="1"/>
  <c r="BY114" i="2"/>
  <c r="C114" i="5" s="1"/>
  <c r="CB114" i="2"/>
  <c r="CC114" i="2"/>
  <c r="BX115" i="2"/>
  <c r="B115" i="5" s="1"/>
  <c r="BY115" i="2"/>
  <c r="C115" i="5" s="1"/>
  <c r="CB115" i="2"/>
  <c r="CC115" i="2"/>
  <c r="BX116" i="2"/>
  <c r="B116" i="5" s="1"/>
  <c r="BY116" i="2"/>
  <c r="C116" i="5" s="1"/>
  <c r="CB116" i="2"/>
  <c r="CC116" i="2"/>
  <c r="BX117" i="2"/>
  <c r="B117" i="5" s="1"/>
  <c r="BY117" i="2"/>
  <c r="C117" i="5" s="1"/>
  <c r="CB117" i="2"/>
  <c r="CC117" i="2"/>
  <c r="BX118" i="2"/>
  <c r="B118" i="5" s="1"/>
  <c r="BY118" i="2"/>
  <c r="C118" i="5" s="1"/>
  <c r="CB118" i="2"/>
  <c r="CC118" i="2"/>
  <c r="BX119" i="2"/>
  <c r="B119" i="5" s="1"/>
  <c r="BY119" i="2"/>
  <c r="C119" i="5" s="1"/>
  <c r="CB119" i="2"/>
  <c r="CC119" i="2"/>
  <c r="BX120" i="2"/>
  <c r="B120" i="5" s="1"/>
  <c r="BY120" i="2"/>
  <c r="C120" i="5" s="1"/>
  <c r="CB120" i="2"/>
  <c r="CC120" i="2"/>
  <c r="BX121" i="2"/>
  <c r="B121" i="5" s="1"/>
  <c r="BY121" i="2"/>
  <c r="C121" i="5" s="1"/>
  <c r="CB121" i="2"/>
  <c r="CC121" i="2"/>
  <c r="BX122" i="2"/>
  <c r="B122" i="5" s="1"/>
  <c r="BY122" i="2"/>
  <c r="C122" i="5" s="1"/>
  <c r="CB122" i="2"/>
  <c r="CC122" i="2"/>
  <c r="BX123" i="2"/>
  <c r="B123" i="5" s="1"/>
  <c r="BY123" i="2"/>
  <c r="C123" i="5" s="1"/>
  <c r="CB123" i="2"/>
  <c r="CC123" i="2"/>
  <c r="BX124" i="2"/>
  <c r="B124" i="5" s="1"/>
  <c r="BY124" i="2"/>
  <c r="C124" i="5" s="1"/>
  <c r="CB124" i="2"/>
  <c r="CC124" i="2"/>
  <c r="BX125" i="2"/>
  <c r="B125" i="5" s="1"/>
  <c r="BY125" i="2"/>
  <c r="C125" i="5" s="1"/>
  <c r="CB125" i="2"/>
  <c r="CC125" i="2"/>
  <c r="BX126" i="2"/>
  <c r="B126" i="5" s="1"/>
  <c r="BY126" i="2"/>
  <c r="C126" i="5" s="1"/>
  <c r="CB126" i="2"/>
  <c r="CC126" i="2"/>
  <c r="BX127" i="2"/>
  <c r="B127" i="5" s="1"/>
  <c r="BY127" i="2"/>
  <c r="C127" i="5" s="1"/>
  <c r="CB127" i="2"/>
  <c r="CC127" i="2"/>
  <c r="BX128" i="2"/>
  <c r="B128" i="5" s="1"/>
  <c r="BY128" i="2"/>
  <c r="C128" i="5" s="1"/>
  <c r="CB128" i="2"/>
  <c r="CC128" i="2"/>
  <c r="BX129" i="2"/>
  <c r="B129" i="5" s="1"/>
  <c r="BY129" i="2"/>
  <c r="C129" i="5" s="1"/>
  <c r="CB129" i="2"/>
  <c r="CC129" i="2"/>
  <c r="BX130" i="2"/>
  <c r="B130" i="5" s="1"/>
  <c r="BY130" i="2"/>
  <c r="C130" i="5" s="1"/>
  <c r="CB130" i="2"/>
  <c r="CC130" i="2"/>
  <c r="BX131" i="2"/>
  <c r="B131" i="5" s="1"/>
  <c r="BY131" i="2"/>
  <c r="C131" i="5" s="1"/>
  <c r="CB131" i="2"/>
  <c r="CC131" i="2"/>
  <c r="BX132" i="2"/>
  <c r="B132" i="5" s="1"/>
  <c r="BY132" i="2"/>
  <c r="C132" i="5" s="1"/>
  <c r="CB132" i="2"/>
  <c r="CC132" i="2"/>
  <c r="BX133" i="2"/>
  <c r="B133" i="5" s="1"/>
  <c r="BY133" i="2"/>
  <c r="C133" i="5" s="1"/>
  <c r="CB133" i="2"/>
  <c r="CC133" i="2"/>
  <c r="BX134" i="2"/>
  <c r="B134" i="5" s="1"/>
  <c r="BY134" i="2"/>
  <c r="C134" i="5" s="1"/>
  <c r="CB134" i="2"/>
  <c r="CC134" i="2"/>
  <c r="BX135" i="2"/>
  <c r="B135" i="5" s="1"/>
  <c r="BY135" i="2"/>
  <c r="C135" i="5" s="1"/>
  <c r="CB135" i="2"/>
  <c r="CC135" i="2"/>
  <c r="BX136" i="2"/>
  <c r="B136" i="5" s="1"/>
  <c r="BY136" i="2"/>
  <c r="C136" i="5" s="1"/>
  <c r="CB136" i="2"/>
  <c r="CC136" i="2"/>
  <c r="BX137" i="2"/>
  <c r="B137" i="5" s="1"/>
  <c r="BY137" i="2"/>
  <c r="C137" i="5" s="1"/>
  <c r="CB137" i="2"/>
  <c r="CC137" i="2"/>
  <c r="BX138" i="2"/>
  <c r="B138" i="5" s="1"/>
  <c r="BY138" i="2"/>
  <c r="C138" i="5" s="1"/>
  <c r="CB138" i="2"/>
  <c r="CC138" i="2"/>
  <c r="BX139" i="2"/>
  <c r="B139" i="5" s="1"/>
  <c r="BY139" i="2"/>
  <c r="C139" i="5" s="1"/>
  <c r="CB139" i="2"/>
  <c r="CC139" i="2"/>
  <c r="BX140" i="2"/>
  <c r="B140" i="5" s="1"/>
  <c r="BY140" i="2"/>
  <c r="C140" i="5" s="1"/>
  <c r="AH140" i="5" s="1"/>
  <c r="CB140" i="2"/>
  <c r="CC140" i="2"/>
  <c r="BX141" i="2"/>
  <c r="B141" i="5" s="1"/>
  <c r="BY141" i="2"/>
  <c r="C141" i="5" s="1"/>
  <c r="AH141" i="5" s="1"/>
  <c r="CB141" i="2"/>
  <c r="CC141" i="2"/>
  <c r="BX142" i="2"/>
  <c r="B142" i="5" s="1"/>
  <c r="BY142" i="2"/>
  <c r="C142" i="5" s="1"/>
  <c r="AH142" i="5" s="1"/>
  <c r="CB142" i="2"/>
  <c r="CC142" i="2"/>
  <c r="BX143" i="2"/>
  <c r="B143" i="5" s="1"/>
  <c r="BY143" i="2"/>
  <c r="C143" i="5" s="1"/>
  <c r="AH143" i="5" s="1"/>
  <c r="CB143" i="2"/>
  <c r="CC143" i="2"/>
  <c r="BX144" i="2"/>
  <c r="B144" i="5" s="1"/>
  <c r="BY144" i="2"/>
  <c r="C144" i="5" s="1"/>
  <c r="AH144" i="5" s="1"/>
  <c r="CB144" i="2"/>
  <c r="CC144" i="2"/>
  <c r="BX145" i="2"/>
  <c r="B145" i="5" s="1"/>
  <c r="BY145" i="2"/>
  <c r="C145" i="5" s="1"/>
  <c r="AH145" i="5" s="1"/>
  <c r="CB145" i="2"/>
  <c r="CC145" i="2"/>
  <c r="BX146" i="2"/>
  <c r="B146" i="5" s="1"/>
  <c r="BY146" i="2"/>
  <c r="C146" i="5" s="1"/>
  <c r="AH146" i="5" s="1"/>
  <c r="CB146" i="2"/>
  <c r="CC146" i="2"/>
  <c r="BX147" i="2"/>
  <c r="B147" i="5" s="1"/>
  <c r="BY147" i="2"/>
  <c r="C147" i="5" s="1"/>
  <c r="AH147" i="5" s="1"/>
  <c r="CB147" i="2"/>
  <c r="CC147" i="2"/>
  <c r="BX148" i="2"/>
  <c r="B148" i="5" s="1"/>
  <c r="BY148" i="2"/>
  <c r="C148" i="5" s="1"/>
  <c r="AH148" i="5" s="1"/>
  <c r="CB148" i="2"/>
  <c r="CC148" i="2"/>
  <c r="BX149" i="2"/>
  <c r="B149" i="5" s="1"/>
  <c r="BY149" i="2"/>
  <c r="C149" i="5" s="1"/>
  <c r="AH149" i="5" s="1"/>
  <c r="CB149" i="2"/>
  <c r="CC149" i="2"/>
  <c r="BX150" i="2"/>
  <c r="B150" i="5" s="1"/>
  <c r="BY150" i="2"/>
  <c r="C150" i="5" s="1"/>
  <c r="AH150" i="5" s="1"/>
  <c r="CB150" i="2"/>
  <c r="CC150" i="2"/>
  <c r="BX151" i="2"/>
  <c r="B151" i="5" s="1"/>
  <c r="BY151" i="2"/>
  <c r="C151" i="5" s="1"/>
  <c r="AH151" i="5" s="1"/>
  <c r="CB151" i="2"/>
  <c r="CC151" i="2"/>
  <c r="BX152" i="2"/>
  <c r="B152" i="5" s="1"/>
  <c r="BY152" i="2"/>
  <c r="C152" i="5" s="1"/>
  <c r="AH152" i="5" s="1"/>
  <c r="CB152" i="2"/>
  <c r="CC152" i="2"/>
  <c r="BX153" i="2"/>
  <c r="B153" i="5" s="1"/>
  <c r="BY153" i="2"/>
  <c r="C153" i="5" s="1"/>
  <c r="AH153" i="5" s="1"/>
  <c r="CB153" i="2"/>
  <c r="CC153" i="2"/>
  <c r="BX154" i="2"/>
  <c r="B154" i="5" s="1"/>
  <c r="BY154" i="2"/>
  <c r="C154" i="5" s="1"/>
  <c r="AH154" i="5" s="1"/>
  <c r="CB154" i="2"/>
  <c r="CC154" i="2"/>
  <c r="BX155" i="2"/>
  <c r="B155" i="5" s="1"/>
  <c r="BY155" i="2"/>
  <c r="C155" i="5" s="1"/>
  <c r="AH155" i="5" s="1"/>
  <c r="CB155" i="2"/>
  <c r="CC155" i="2"/>
  <c r="BX156" i="2"/>
  <c r="B156" i="5" s="1"/>
  <c r="BY156" i="2"/>
  <c r="C156" i="5" s="1"/>
  <c r="AH156" i="5" s="1"/>
  <c r="CB156" i="2"/>
  <c r="CC156" i="2"/>
  <c r="BX157" i="2"/>
  <c r="B157" i="5" s="1"/>
  <c r="BY157" i="2"/>
  <c r="C157" i="5" s="1"/>
  <c r="AH157" i="5" s="1"/>
  <c r="CB157" i="2"/>
  <c r="CC157" i="2"/>
  <c r="BX158" i="2"/>
  <c r="B158" i="5" s="1"/>
  <c r="BY158" i="2"/>
  <c r="C158" i="5" s="1"/>
  <c r="AH158" i="5" s="1"/>
  <c r="CB158" i="2"/>
  <c r="CC158" i="2"/>
  <c r="BX159" i="2"/>
  <c r="B159" i="5" s="1"/>
  <c r="BY159" i="2"/>
  <c r="C159" i="5" s="1"/>
  <c r="AH159" i="5" s="1"/>
  <c r="CB159" i="2"/>
  <c r="CC159" i="2"/>
  <c r="BX160" i="2"/>
  <c r="B160" i="5" s="1"/>
  <c r="BY160" i="2"/>
  <c r="C160" i="5" s="1"/>
  <c r="AH160" i="5" s="1"/>
  <c r="CB160" i="2"/>
  <c r="CC160" i="2"/>
  <c r="BX161" i="2"/>
  <c r="B161" i="5" s="1"/>
  <c r="BY161" i="2"/>
  <c r="C161" i="5" s="1"/>
  <c r="AH161" i="5" s="1"/>
  <c r="CB161" i="2"/>
  <c r="CC161" i="2"/>
  <c r="BX162" i="2"/>
  <c r="B162" i="5" s="1"/>
  <c r="BY162" i="2"/>
  <c r="C162" i="5" s="1"/>
  <c r="AH162" i="5" s="1"/>
  <c r="CB162" i="2"/>
  <c r="CC162" i="2"/>
  <c r="BX163" i="2"/>
  <c r="B163" i="5" s="1"/>
  <c r="BY163" i="2"/>
  <c r="C163" i="5" s="1"/>
  <c r="AH163" i="5" s="1"/>
  <c r="CB163" i="2"/>
  <c r="CC163" i="2"/>
  <c r="BX164" i="2"/>
  <c r="B164" i="5" s="1"/>
  <c r="BY164" i="2"/>
  <c r="C164" i="5" s="1"/>
  <c r="AH164" i="5" s="1"/>
  <c r="CB164" i="2"/>
  <c r="CC164" i="2"/>
  <c r="BX165" i="2"/>
  <c r="B165" i="5" s="1"/>
  <c r="BY165" i="2"/>
  <c r="C165" i="5" s="1"/>
  <c r="AH165" i="5" s="1"/>
  <c r="CB165" i="2"/>
  <c r="CC165" i="2"/>
  <c r="BX166" i="2"/>
  <c r="B166" i="5" s="1"/>
  <c r="BY166" i="2"/>
  <c r="C166" i="5" s="1"/>
  <c r="AH166" i="5" s="1"/>
  <c r="CB166" i="2"/>
  <c r="CC166" i="2"/>
  <c r="BX167" i="2"/>
  <c r="B167" i="5" s="1"/>
  <c r="BY167" i="2"/>
  <c r="C167" i="5" s="1"/>
  <c r="AH167" i="5" s="1"/>
  <c r="CB167" i="2"/>
  <c r="CC167" i="2"/>
  <c r="BX168" i="2"/>
  <c r="B168" i="5" s="1"/>
  <c r="BY168" i="2"/>
  <c r="C168" i="5" s="1"/>
  <c r="AH168" i="5" s="1"/>
  <c r="CB168" i="2"/>
  <c r="CC168" i="2"/>
  <c r="BX169" i="2"/>
  <c r="B169" i="5" s="1"/>
  <c r="BY169" i="2"/>
  <c r="C169" i="5" s="1"/>
  <c r="AH169" i="5" s="1"/>
  <c r="CB169" i="2"/>
  <c r="CC169" i="2"/>
  <c r="BX170" i="2"/>
  <c r="B170" i="5" s="1"/>
  <c r="BY170" i="2"/>
  <c r="C170" i="5" s="1"/>
  <c r="AH170" i="5" s="1"/>
  <c r="CB170" i="2"/>
  <c r="CC170" i="2"/>
  <c r="BX171" i="2"/>
  <c r="B171" i="5" s="1"/>
  <c r="BY171" i="2"/>
  <c r="C171" i="5" s="1"/>
  <c r="AH171" i="5" s="1"/>
  <c r="CB171" i="2"/>
  <c r="CC171" i="2"/>
  <c r="BX172" i="2"/>
  <c r="B172" i="5" s="1"/>
  <c r="BY172" i="2"/>
  <c r="C172" i="5" s="1"/>
  <c r="AH172" i="5" s="1"/>
  <c r="CB172" i="2"/>
  <c r="CC172" i="2"/>
  <c r="BX173" i="2"/>
  <c r="B173" i="5" s="1"/>
  <c r="BY173" i="2"/>
  <c r="C173" i="5" s="1"/>
  <c r="AH173" i="5" s="1"/>
  <c r="CB173" i="2"/>
  <c r="CC173" i="2"/>
  <c r="BX174" i="2"/>
  <c r="B174" i="5" s="1"/>
  <c r="BY174" i="2"/>
  <c r="C174" i="5" s="1"/>
  <c r="AH174" i="5" s="1"/>
  <c r="CB174" i="2"/>
  <c r="CC174" i="2"/>
  <c r="BX175" i="2"/>
  <c r="B175" i="5" s="1"/>
  <c r="BY175" i="2"/>
  <c r="C175" i="5" s="1"/>
  <c r="AH175" i="5" s="1"/>
  <c r="CB175" i="2"/>
  <c r="CC175" i="2"/>
  <c r="BX176" i="2"/>
  <c r="B176" i="5" s="1"/>
  <c r="BY176" i="2"/>
  <c r="C176" i="5" s="1"/>
  <c r="AH176" i="5" s="1"/>
  <c r="CB176" i="2"/>
  <c r="CC176" i="2"/>
  <c r="BX177" i="2"/>
  <c r="B177" i="5" s="1"/>
  <c r="BY177" i="2"/>
  <c r="C177" i="5" s="1"/>
  <c r="AH177" i="5" s="1"/>
  <c r="CB177" i="2"/>
  <c r="CC177" i="2"/>
  <c r="BX178" i="2"/>
  <c r="B178" i="5" s="1"/>
  <c r="BY178" i="2"/>
  <c r="C178" i="5" s="1"/>
  <c r="AH178" i="5" s="1"/>
  <c r="CB178" i="2"/>
  <c r="CC178" i="2"/>
  <c r="BX179" i="2"/>
  <c r="B179" i="5" s="1"/>
  <c r="BY179" i="2"/>
  <c r="C179" i="5" s="1"/>
  <c r="AH179" i="5" s="1"/>
  <c r="CB179" i="2"/>
  <c r="CC179" i="2"/>
  <c r="BX180" i="2"/>
  <c r="B180" i="5" s="1"/>
  <c r="BY180" i="2"/>
  <c r="C180" i="5" s="1"/>
  <c r="AH180" i="5" s="1"/>
  <c r="CB180" i="2"/>
  <c r="CC180" i="2"/>
  <c r="BX181" i="2"/>
  <c r="B181" i="5" s="1"/>
  <c r="BY181" i="2"/>
  <c r="C181" i="5" s="1"/>
  <c r="AH181" i="5" s="1"/>
  <c r="CB181" i="2"/>
  <c r="CC181" i="2"/>
  <c r="BX182" i="2"/>
  <c r="B182" i="5" s="1"/>
  <c r="BY182" i="2"/>
  <c r="C182" i="5" s="1"/>
  <c r="AH182" i="5" s="1"/>
  <c r="CB182" i="2"/>
  <c r="CC182" i="2"/>
  <c r="BX183" i="2"/>
  <c r="B183" i="5" s="1"/>
  <c r="BY183" i="2"/>
  <c r="C183" i="5" s="1"/>
  <c r="AH183" i="5" s="1"/>
  <c r="CB183" i="2"/>
  <c r="CC183" i="2"/>
  <c r="BX184" i="2"/>
  <c r="B184" i="5" s="1"/>
  <c r="BY184" i="2"/>
  <c r="C184" i="5" s="1"/>
  <c r="AH184" i="5" s="1"/>
  <c r="CB184" i="2"/>
  <c r="CC184" i="2"/>
  <c r="BX185" i="2"/>
  <c r="B185" i="5" s="1"/>
  <c r="BY185" i="2"/>
  <c r="C185" i="5" s="1"/>
  <c r="AH185" i="5" s="1"/>
  <c r="CB185" i="2"/>
  <c r="CC185" i="2"/>
  <c r="BX186" i="2"/>
  <c r="B186" i="5" s="1"/>
  <c r="BY186" i="2"/>
  <c r="C186" i="5" s="1"/>
  <c r="AH186" i="5" s="1"/>
  <c r="CB186" i="2"/>
  <c r="CC186" i="2"/>
  <c r="BX187" i="2"/>
  <c r="B187" i="5" s="1"/>
  <c r="BY187" i="2"/>
  <c r="C187" i="5" s="1"/>
  <c r="AH187" i="5" s="1"/>
  <c r="CB187" i="2"/>
  <c r="CC187" i="2"/>
  <c r="BX188" i="2"/>
  <c r="B188" i="5" s="1"/>
  <c r="BY188" i="2"/>
  <c r="C188" i="5" s="1"/>
  <c r="AH188" i="5" s="1"/>
  <c r="CB188" i="2"/>
  <c r="CC188" i="2"/>
  <c r="BX189" i="2"/>
  <c r="B189" i="5" s="1"/>
  <c r="BY189" i="2"/>
  <c r="C189" i="5" s="1"/>
  <c r="AH189" i="5" s="1"/>
  <c r="CB189" i="2"/>
  <c r="CC189" i="2"/>
  <c r="BX190" i="2"/>
  <c r="B190" i="5" s="1"/>
  <c r="BY190" i="2"/>
  <c r="C190" i="5" s="1"/>
  <c r="AH190" i="5" s="1"/>
  <c r="CB190" i="2"/>
  <c r="CC190" i="2"/>
  <c r="BX191" i="2"/>
  <c r="B191" i="5" s="1"/>
  <c r="BY191" i="2"/>
  <c r="C191" i="5" s="1"/>
  <c r="AH191" i="5" s="1"/>
  <c r="CB191" i="2"/>
  <c r="CC191" i="2"/>
  <c r="BX192" i="2"/>
  <c r="B192" i="5" s="1"/>
  <c r="BY192" i="2"/>
  <c r="C192" i="5" s="1"/>
  <c r="AH192" i="5" s="1"/>
  <c r="CB192" i="2"/>
  <c r="CC192" i="2"/>
  <c r="BX193" i="2"/>
  <c r="B193" i="5" s="1"/>
  <c r="BY193" i="2"/>
  <c r="C193" i="5" s="1"/>
  <c r="AH193" i="5" s="1"/>
  <c r="CB193" i="2"/>
  <c r="CC193" i="2"/>
  <c r="BX194" i="2"/>
  <c r="B194" i="5" s="1"/>
  <c r="BY194" i="2"/>
  <c r="C194" i="5" s="1"/>
  <c r="AH194" i="5" s="1"/>
  <c r="CB194" i="2"/>
  <c r="CC194" i="2"/>
  <c r="BX195" i="2"/>
  <c r="B195" i="5" s="1"/>
  <c r="BY195" i="2"/>
  <c r="C195" i="5" s="1"/>
  <c r="AH195" i="5" s="1"/>
  <c r="CB195" i="2"/>
  <c r="CC195" i="2"/>
  <c r="BX196" i="2"/>
  <c r="B196" i="5" s="1"/>
  <c r="BY196" i="2"/>
  <c r="C196" i="5" s="1"/>
  <c r="AH196" i="5" s="1"/>
  <c r="CB196" i="2"/>
  <c r="CC196" i="2"/>
  <c r="BX197" i="2"/>
  <c r="B197" i="5" s="1"/>
  <c r="BY197" i="2"/>
  <c r="C197" i="5" s="1"/>
  <c r="AH197" i="5" s="1"/>
  <c r="CB197" i="2"/>
  <c r="CC197" i="2"/>
  <c r="BX198" i="2"/>
  <c r="B198" i="5" s="1"/>
  <c r="BY198" i="2"/>
  <c r="C198" i="5" s="1"/>
  <c r="AH198" i="5" s="1"/>
  <c r="CB198" i="2"/>
  <c r="CC198" i="2"/>
  <c r="BX199" i="2"/>
  <c r="B199" i="5" s="1"/>
  <c r="BY199" i="2"/>
  <c r="C199" i="5" s="1"/>
  <c r="AH199" i="5" s="1"/>
  <c r="CB199" i="2"/>
  <c r="CC199" i="2"/>
  <c r="BX200" i="2"/>
  <c r="B200" i="5" s="1"/>
  <c r="BY200" i="2"/>
  <c r="C200" i="5" s="1"/>
  <c r="AH200" i="5" s="1"/>
  <c r="CB200" i="2"/>
  <c r="CC200" i="2"/>
  <c r="BX201" i="2"/>
  <c r="B201" i="5" s="1"/>
  <c r="BY201" i="2"/>
  <c r="C201" i="5" s="1"/>
  <c r="AH201" i="5" s="1"/>
  <c r="CB201" i="2"/>
  <c r="CC201" i="2"/>
  <c r="BX202" i="2"/>
  <c r="B202" i="5" s="1"/>
  <c r="BY202" i="2"/>
  <c r="C202" i="5" s="1"/>
  <c r="AH202" i="5" s="1"/>
  <c r="CB202" i="2"/>
  <c r="CC202" i="2"/>
  <c r="BX203" i="2"/>
  <c r="B203" i="5" s="1"/>
  <c r="BY203" i="2"/>
  <c r="C203" i="5" s="1"/>
  <c r="AH203" i="5" s="1"/>
  <c r="CB203" i="2"/>
  <c r="CC203" i="2"/>
  <c r="BX204" i="2"/>
  <c r="B204" i="5" s="1"/>
  <c r="BY204" i="2"/>
  <c r="C204" i="5" s="1"/>
  <c r="AH204" i="5" s="1"/>
  <c r="CB204" i="2"/>
  <c r="CC204" i="2"/>
  <c r="BX205" i="2"/>
  <c r="B205" i="5" s="1"/>
  <c r="BY205" i="2"/>
  <c r="C205" i="5" s="1"/>
  <c r="AH205" i="5" s="1"/>
  <c r="CB205" i="2"/>
  <c r="CC205" i="2"/>
  <c r="BX206" i="2"/>
  <c r="B206" i="5" s="1"/>
  <c r="BY206" i="2"/>
  <c r="C206" i="5" s="1"/>
  <c r="AH206" i="5" s="1"/>
  <c r="CB206" i="2"/>
  <c r="CC206" i="2"/>
  <c r="BX207" i="2"/>
  <c r="B207" i="5" s="1"/>
  <c r="BY207" i="2"/>
  <c r="C207" i="5" s="1"/>
  <c r="AH207" i="5" s="1"/>
  <c r="CB207" i="2"/>
  <c r="CC207" i="2"/>
  <c r="BX208" i="2"/>
  <c r="B208" i="5" s="1"/>
  <c r="BY208" i="2"/>
  <c r="C208" i="5" s="1"/>
  <c r="AH208" i="5" s="1"/>
  <c r="CB208" i="2"/>
  <c r="CC208" i="2"/>
  <c r="BX209" i="2"/>
  <c r="B209" i="5" s="1"/>
  <c r="BY209" i="2"/>
  <c r="C209" i="5" s="1"/>
  <c r="AH209" i="5" s="1"/>
  <c r="CB209" i="2"/>
  <c r="CC209" i="2"/>
  <c r="BX210" i="2"/>
  <c r="B210" i="5" s="1"/>
  <c r="BY210" i="2"/>
  <c r="C210" i="5" s="1"/>
  <c r="AH210" i="5" s="1"/>
  <c r="CB210" i="2"/>
  <c r="CC210" i="2"/>
  <c r="BX211" i="2"/>
  <c r="B211" i="5" s="1"/>
  <c r="BY211" i="2"/>
  <c r="C211" i="5" s="1"/>
  <c r="AH211" i="5" s="1"/>
  <c r="CB211" i="2"/>
  <c r="CC211" i="2"/>
  <c r="BX212" i="2"/>
  <c r="B212" i="5" s="1"/>
  <c r="BY212" i="2"/>
  <c r="C212" i="5" s="1"/>
  <c r="AH212" i="5" s="1"/>
  <c r="CB212" i="2"/>
  <c r="CC212" i="2"/>
  <c r="BX213" i="2"/>
  <c r="B213" i="5" s="1"/>
  <c r="BY213" i="2"/>
  <c r="C213" i="5" s="1"/>
  <c r="AH213" i="5" s="1"/>
  <c r="CB213" i="2"/>
  <c r="CC213" i="2"/>
  <c r="BX214" i="2"/>
  <c r="B214" i="5" s="1"/>
  <c r="BY214" i="2"/>
  <c r="C214" i="5" s="1"/>
  <c r="AH214" i="5" s="1"/>
  <c r="CB214" i="2"/>
  <c r="CC214" i="2"/>
  <c r="BX215" i="2"/>
  <c r="B215" i="5" s="1"/>
  <c r="BY215" i="2"/>
  <c r="C215" i="5" s="1"/>
  <c r="AH215" i="5" s="1"/>
  <c r="CB215" i="2"/>
  <c r="CC215" i="2"/>
  <c r="BX216" i="2"/>
  <c r="B216" i="5" s="1"/>
  <c r="BY216" i="2"/>
  <c r="C216" i="5" s="1"/>
  <c r="AH216" i="5" s="1"/>
  <c r="CB216" i="2"/>
  <c r="CC216" i="2"/>
  <c r="BX217" i="2"/>
  <c r="B217" i="5" s="1"/>
  <c r="BY217" i="2"/>
  <c r="C217" i="5" s="1"/>
  <c r="AH217" i="5" s="1"/>
  <c r="CB217" i="2"/>
  <c r="CC217" i="2"/>
  <c r="BX218" i="2"/>
  <c r="B218" i="5" s="1"/>
  <c r="BY218" i="2"/>
  <c r="C218" i="5" s="1"/>
  <c r="AH218" i="5" s="1"/>
  <c r="CB218" i="2"/>
  <c r="CC218" i="2"/>
  <c r="BX219" i="2"/>
  <c r="B219" i="5" s="1"/>
  <c r="BY219" i="2"/>
  <c r="C219" i="5" s="1"/>
  <c r="AH219" i="5" s="1"/>
  <c r="CB219" i="2"/>
  <c r="CC219" i="2"/>
  <c r="BX220" i="2"/>
  <c r="B220" i="5" s="1"/>
  <c r="BY220" i="2"/>
  <c r="C220" i="5" s="1"/>
  <c r="AH220" i="5" s="1"/>
  <c r="CB220" i="2"/>
  <c r="CC220" i="2"/>
  <c r="BX221" i="2"/>
  <c r="B221" i="5" s="1"/>
  <c r="BY221" i="2"/>
  <c r="C221" i="5" s="1"/>
  <c r="AH221" i="5" s="1"/>
  <c r="CB221" i="2"/>
  <c r="CC221" i="2"/>
  <c r="BX222" i="2"/>
  <c r="B222" i="5" s="1"/>
  <c r="BY222" i="2"/>
  <c r="C222" i="5" s="1"/>
  <c r="AH222" i="5" s="1"/>
  <c r="CB222" i="2"/>
  <c r="CC222" i="2"/>
  <c r="BX223" i="2"/>
  <c r="B223" i="5" s="1"/>
  <c r="BY223" i="2"/>
  <c r="C223" i="5" s="1"/>
  <c r="AH223" i="5" s="1"/>
  <c r="CB223" i="2"/>
  <c r="CC223" i="2"/>
  <c r="BX224" i="2"/>
  <c r="B224" i="5" s="1"/>
  <c r="BY224" i="2"/>
  <c r="C224" i="5" s="1"/>
  <c r="AH224" i="5" s="1"/>
  <c r="CB224" i="2"/>
  <c r="CC224" i="2"/>
  <c r="BX225" i="2"/>
  <c r="B225" i="5" s="1"/>
  <c r="BY225" i="2"/>
  <c r="C225" i="5" s="1"/>
  <c r="AH225" i="5" s="1"/>
  <c r="CB225" i="2"/>
  <c r="CC225" i="2"/>
  <c r="BX226" i="2"/>
  <c r="B226" i="5" s="1"/>
  <c r="BY226" i="2"/>
  <c r="C226" i="5" s="1"/>
  <c r="AH226" i="5" s="1"/>
  <c r="CB226" i="2"/>
  <c r="CC226" i="2"/>
  <c r="BX227" i="2"/>
  <c r="B227" i="5" s="1"/>
  <c r="BY227" i="2"/>
  <c r="C227" i="5" s="1"/>
  <c r="AH227" i="5" s="1"/>
  <c r="CB227" i="2"/>
  <c r="CC227" i="2"/>
  <c r="BX228" i="2"/>
  <c r="B228" i="5" s="1"/>
  <c r="BY228" i="2"/>
  <c r="C228" i="5" s="1"/>
  <c r="AH228" i="5" s="1"/>
  <c r="CB228" i="2"/>
  <c r="CC228" i="2"/>
  <c r="BX229" i="2"/>
  <c r="B229" i="5" s="1"/>
  <c r="BY229" i="2"/>
  <c r="C229" i="5" s="1"/>
  <c r="AH229" i="5" s="1"/>
  <c r="CB229" i="2"/>
  <c r="CC229" i="2"/>
  <c r="BX230" i="2"/>
  <c r="B230" i="5" s="1"/>
  <c r="BY230" i="2"/>
  <c r="C230" i="5" s="1"/>
  <c r="AH230" i="5" s="1"/>
  <c r="CB230" i="2"/>
  <c r="CC230" i="2"/>
  <c r="BX231" i="2"/>
  <c r="B231" i="5" s="1"/>
  <c r="BY231" i="2"/>
  <c r="C231" i="5" s="1"/>
  <c r="AH231" i="5" s="1"/>
  <c r="CB231" i="2"/>
  <c r="CC231" i="2"/>
  <c r="BX232" i="2"/>
  <c r="B232" i="5" s="1"/>
  <c r="BY232" i="2"/>
  <c r="C232" i="5" s="1"/>
  <c r="AH232" i="5" s="1"/>
  <c r="CB232" i="2"/>
  <c r="CC232" i="2"/>
  <c r="BX233" i="2"/>
  <c r="B233" i="5" s="1"/>
  <c r="BY233" i="2"/>
  <c r="C233" i="5" s="1"/>
  <c r="AH233" i="5" s="1"/>
  <c r="CB233" i="2"/>
  <c r="CC233" i="2"/>
  <c r="BX234" i="2"/>
  <c r="B234" i="5" s="1"/>
  <c r="BY234" i="2"/>
  <c r="C234" i="5" s="1"/>
  <c r="AH234" i="5" s="1"/>
  <c r="CB234" i="2"/>
  <c r="CC234" i="2"/>
  <c r="BX235" i="2"/>
  <c r="B235" i="5" s="1"/>
  <c r="BY235" i="2"/>
  <c r="C235" i="5" s="1"/>
  <c r="AH235" i="5" s="1"/>
  <c r="CB235" i="2"/>
  <c r="CC235" i="2"/>
  <c r="BX236" i="2"/>
  <c r="B236" i="5" s="1"/>
  <c r="BY236" i="2"/>
  <c r="C236" i="5" s="1"/>
  <c r="AH236" i="5" s="1"/>
  <c r="CB236" i="2"/>
  <c r="CC236" i="2"/>
  <c r="BX237" i="2"/>
  <c r="B237" i="5" s="1"/>
  <c r="BY237" i="2"/>
  <c r="C237" i="5" s="1"/>
  <c r="AH237" i="5" s="1"/>
  <c r="CB237" i="2"/>
  <c r="CC237" i="2"/>
  <c r="BX238" i="2"/>
  <c r="B238" i="5" s="1"/>
  <c r="BY238" i="2"/>
  <c r="C238" i="5" s="1"/>
  <c r="CB238" i="2"/>
  <c r="CC238" i="2"/>
  <c r="BY4" i="2"/>
  <c r="C4" i="5" s="1"/>
  <c r="AH4" i="5" s="1"/>
  <c r="BX4" i="2"/>
  <c r="B4" i="5" s="1"/>
  <c r="AQ3" i="9"/>
  <c r="AO3" i="9"/>
  <c r="AP3" i="9"/>
  <c r="AP2" i="9"/>
  <c r="AN2" i="9"/>
  <c r="AN3" i="9"/>
  <c r="AM3" i="9"/>
  <c r="AL3" i="9"/>
  <c r="AL2" i="9"/>
  <c r="AJ2" i="9"/>
  <c r="AK3" i="9"/>
  <c r="AJ3" i="9"/>
  <c r="AI3" i="9"/>
  <c r="AH1" i="9"/>
  <c r="AH2" i="9"/>
  <c r="AH3" i="9"/>
  <c r="V2" i="9"/>
  <c r="W3" i="9"/>
  <c r="V3" i="9"/>
  <c r="K2" i="9"/>
  <c r="L3" i="9"/>
  <c r="K3" i="9"/>
  <c r="U5"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0" i="5"/>
  <c r="V30" i="5"/>
  <c r="U31" i="5"/>
  <c r="V31" i="5"/>
  <c r="U32" i="5"/>
  <c r="V32" i="5"/>
  <c r="U33" i="5"/>
  <c r="V33" i="5"/>
  <c r="U34" i="5"/>
  <c r="V34" i="5"/>
  <c r="U35" i="5"/>
  <c r="V35" i="5"/>
  <c r="U36" i="5"/>
  <c r="V36" i="5"/>
  <c r="U37" i="5"/>
  <c r="V37" i="5"/>
  <c r="U38" i="5"/>
  <c r="V38" i="5"/>
  <c r="U39" i="5"/>
  <c r="V39" i="5"/>
  <c r="U40" i="5"/>
  <c r="V40" i="5"/>
  <c r="U41" i="5"/>
  <c r="V41" i="5"/>
  <c r="U42" i="5"/>
  <c r="V42" i="5"/>
  <c r="U43" i="5"/>
  <c r="V43"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1" i="5"/>
  <c r="V61" i="5"/>
  <c r="U62" i="5"/>
  <c r="V62" i="5"/>
  <c r="U63" i="5"/>
  <c r="V63" i="5"/>
  <c r="U64" i="5"/>
  <c r="V64" i="5"/>
  <c r="U65" i="5"/>
  <c r="V65" i="5"/>
  <c r="U66" i="5"/>
  <c r="V66" i="5"/>
  <c r="U67" i="5"/>
  <c r="V67" i="5"/>
  <c r="U68" i="5"/>
  <c r="V68" i="5"/>
  <c r="U69" i="5"/>
  <c r="V69" i="5"/>
  <c r="U70" i="5"/>
  <c r="V70" i="5"/>
  <c r="U71" i="5"/>
  <c r="V71" i="5"/>
  <c r="U72" i="5"/>
  <c r="V72" i="5"/>
  <c r="U73" i="5"/>
  <c r="V73" i="5"/>
  <c r="U74" i="5"/>
  <c r="V74" i="5"/>
  <c r="U75" i="5"/>
  <c r="V75" i="5"/>
  <c r="U76" i="5"/>
  <c r="V76" i="5"/>
  <c r="U77" i="5"/>
  <c r="V77" i="5"/>
  <c r="U78" i="5"/>
  <c r="V78" i="5"/>
  <c r="U79" i="5"/>
  <c r="V79"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U102" i="5"/>
  <c r="V102" i="5"/>
  <c r="U103" i="5"/>
  <c r="V103" i="5"/>
  <c r="U104" i="5"/>
  <c r="V104" i="5"/>
  <c r="U105" i="5"/>
  <c r="V105" i="5"/>
  <c r="U106" i="5"/>
  <c r="V106" i="5"/>
  <c r="U107" i="5"/>
  <c r="V107" i="5"/>
  <c r="U108" i="5"/>
  <c r="V108" i="5"/>
  <c r="U109" i="5"/>
  <c r="V109" i="5"/>
  <c r="U110" i="5"/>
  <c r="V110" i="5"/>
  <c r="U111" i="5"/>
  <c r="V111" i="5"/>
  <c r="U112" i="5"/>
  <c r="V112" i="5"/>
  <c r="U113" i="5"/>
  <c r="V113" i="5"/>
  <c r="U114" i="5"/>
  <c r="V114" i="5"/>
  <c r="U115" i="5"/>
  <c r="V115" i="5"/>
  <c r="U116" i="5"/>
  <c r="V116" i="5"/>
  <c r="U117" i="5"/>
  <c r="V117" i="5"/>
  <c r="U118" i="5"/>
  <c r="V118" i="5"/>
  <c r="U119" i="5"/>
  <c r="V119" i="5"/>
  <c r="U120" i="5"/>
  <c r="V120" i="5"/>
  <c r="U121" i="5"/>
  <c r="V121" i="5"/>
  <c r="U122" i="5"/>
  <c r="V122" i="5"/>
  <c r="U123" i="5"/>
  <c r="V123" i="5"/>
  <c r="U124" i="5"/>
  <c r="V124" i="5"/>
  <c r="U125" i="5"/>
  <c r="V125" i="5"/>
  <c r="U126" i="5"/>
  <c r="V126" i="5"/>
  <c r="U127" i="5"/>
  <c r="V127" i="5"/>
  <c r="U128" i="5"/>
  <c r="V128" i="5"/>
  <c r="U129" i="5"/>
  <c r="V129" i="5"/>
  <c r="U130" i="5"/>
  <c r="V130" i="5"/>
  <c r="U131" i="5"/>
  <c r="V131" i="5"/>
  <c r="U132" i="5"/>
  <c r="V132" i="5"/>
  <c r="U133" i="5"/>
  <c r="V133" i="5"/>
  <c r="U134" i="5"/>
  <c r="V134" i="5"/>
  <c r="U135" i="5"/>
  <c r="V135" i="5"/>
  <c r="U136" i="5"/>
  <c r="V136" i="5"/>
  <c r="U137" i="5"/>
  <c r="V137" i="5"/>
  <c r="U138" i="5"/>
  <c r="V138" i="5"/>
  <c r="U139" i="5"/>
  <c r="V139" i="5"/>
  <c r="U140" i="5"/>
  <c r="V140" i="5"/>
  <c r="U141" i="5"/>
  <c r="V141" i="5"/>
  <c r="U142" i="5"/>
  <c r="V142" i="5"/>
  <c r="U143" i="5"/>
  <c r="V143" i="5"/>
  <c r="U144" i="5"/>
  <c r="V144" i="5"/>
  <c r="U145" i="5"/>
  <c r="V145" i="5"/>
  <c r="U146" i="5"/>
  <c r="V146" i="5"/>
  <c r="U147" i="5"/>
  <c r="V147" i="5"/>
  <c r="U148" i="5"/>
  <c r="V148" i="5"/>
  <c r="U149" i="5"/>
  <c r="V149" i="5"/>
  <c r="U150" i="5"/>
  <c r="V150" i="5"/>
  <c r="U151" i="5"/>
  <c r="V151" i="5"/>
  <c r="U152" i="5"/>
  <c r="V152" i="5"/>
  <c r="U153" i="5"/>
  <c r="V153" i="5"/>
  <c r="U154" i="5"/>
  <c r="V154" i="5"/>
  <c r="U155" i="5"/>
  <c r="V155" i="5"/>
  <c r="U156" i="5"/>
  <c r="V156" i="5"/>
  <c r="U157" i="5"/>
  <c r="V157" i="5"/>
  <c r="U158" i="5"/>
  <c r="V158" i="5"/>
  <c r="U159" i="5"/>
  <c r="V159" i="5"/>
  <c r="U160" i="5"/>
  <c r="V160" i="5"/>
  <c r="U161" i="5"/>
  <c r="V161" i="5"/>
  <c r="U162" i="5"/>
  <c r="V162" i="5"/>
  <c r="U163" i="5"/>
  <c r="V163" i="5"/>
  <c r="U164" i="5"/>
  <c r="V164" i="5"/>
  <c r="U165" i="5"/>
  <c r="V165" i="5"/>
  <c r="U166" i="5"/>
  <c r="V166" i="5"/>
  <c r="U167" i="5"/>
  <c r="V167" i="5"/>
  <c r="U168" i="5"/>
  <c r="V168" i="5"/>
  <c r="U169" i="5"/>
  <c r="V169" i="5"/>
  <c r="U170" i="5"/>
  <c r="V170" i="5"/>
  <c r="U171" i="5"/>
  <c r="V171" i="5"/>
  <c r="U172" i="5"/>
  <c r="V172" i="5"/>
  <c r="U173" i="5"/>
  <c r="V173" i="5"/>
  <c r="U174" i="5"/>
  <c r="V174" i="5"/>
  <c r="U175" i="5"/>
  <c r="V175" i="5"/>
  <c r="U176" i="5"/>
  <c r="V176" i="5"/>
  <c r="U177" i="5"/>
  <c r="V177" i="5"/>
  <c r="U178" i="5"/>
  <c r="V178" i="5"/>
  <c r="U179" i="5"/>
  <c r="V179" i="5"/>
  <c r="U180" i="5"/>
  <c r="V180" i="5"/>
  <c r="U181" i="5"/>
  <c r="V181" i="5"/>
  <c r="U182" i="5"/>
  <c r="V182" i="5"/>
  <c r="U183" i="5"/>
  <c r="V183" i="5"/>
  <c r="U184" i="5"/>
  <c r="V184" i="5"/>
  <c r="U185" i="5"/>
  <c r="V185" i="5"/>
  <c r="U186" i="5"/>
  <c r="V186" i="5"/>
  <c r="U187" i="5"/>
  <c r="V187" i="5"/>
  <c r="U188" i="5"/>
  <c r="V188" i="5"/>
  <c r="U189" i="5"/>
  <c r="V189" i="5"/>
  <c r="U190" i="5"/>
  <c r="V190" i="5"/>
  <c r="U191" i="5"/>
  <c r="V191" i="5"/>
  <c r="U192" i="5"/>
  <c r="V192" i="5"/>
  <c r="U193" i="5"/>
  <c r="V193" i="5"/>
  <c r="U194" i="5"/>
  <c r="V194" i="5"/>
  <c r="U195" i="5"/>
  <c r="V195" i="5"/>
  <c r="U196" i="5"/>
  <c r="V196" i="5"/>
  <c r="U197" i="5"/>
  <c r="V197" i="5"/>
  <c r="U198" i="5"/>
  <c r="V198" i="5"/>
  <c r="U199" i="5"/>
  <c r="V199" i="5"/>
  <c r="U200" i="5"/>
  <c r="V200" i="5"/>
  <c r="U201" i="5"/>
  <c r="V201" i="5"/>
  <c r="U202" i="5"/>
  <c r="V202" i="5"/>
  <c r="U203" i="5"/>
  <c r="V203" i="5"/>
  <c r="U204" i="5"/>
  <c r="V204" i="5"/>
  <c r="U205" i="5"/>
  <c r="V205" i="5"/>
  <c r="U206" i="5"/>
  <c r="V206" i="5"/>
  <c r="U207" i="5"/>
  <c r="V207" i="5"/>
  <c r="U208" i="5"/>
  <c r="V208" i="5"/>
  <c r="U209" i="5"/>
  <c r="V209" i="5"/>
  <c r="U210" i="5"/>
  <c r="V210" i="5"/>
  <c r="U211" i="5"/>
  <c r="V211" i="5"/>
  <c r="U212" i="5"/>
  <c r="V212" i="5"/>
  <c r="U213" i="5"/>
  <c r="V213" i="5"/>
  <c r="U214" i="5"/>
  <c r="V214" i="5"/>
  <c r="U215" i="5"/>
  <c r="V215" i="5"/>
  <c r="U216" i="5"/>
  <c r="V216" i="5"/>
  <c r="U217" i="5"/>
  <c r="V217" i="5"/>
  <c r="U218" i="5"/>
  <c r="V218" i="5"/>
  <c r="U219" i="5"/>
  <c r="V219" i="5"/>
  <c r="U220" i="5"/>
  <c r="V220" i="5"/>
  <c r="U221" i="5"/>
  <c r="V221" i="5"/>
  <c r="U222" i="5"/>
  <c r="V222" i="5"/>
  <c r="U223" i="5"/>
  <c r="V223" i="5"/>
  <c r="U224" i="5"/>
  <c r="V224" i="5"/>
  <c r="U225" i="5"/>
  <c r="V225" i="5"/>
  <c r="U226" i="5"/>
  <c r="V226" i="5"/>
  <c r="U227" i="5"/>
  <c r="V227" i="5"/>
  <c r="U228" i="5"/>
  <c r="V228" i="5"/>
  <c r="U229" i="5"/>
  <c r="V229" i="5"/>
  <c r="U230" i="5"/>
  <c r="V230" i="5"/>
  <c r="U231" i="5"/>
  <c r="V231" i="5"/>
  <c r="U232" i="5"/>
  <c r="V232" i="5"/>
  <c r="U233" i="5"/>
  <c r="V233" i="5"/>
  <c r="U234" i="5"/>
  <c r="V234" i="5"/>
  <c r="U235" i="5"/>
  <c r="V235" i="5"/>
  <c r="U236" i="5"/>
  <c r="V236" i="5"/>
  <c r="U237" i="5"/>
  <c r="V237" i="5"/>
  <c r="V4" i="5"/>
  <c r="U4" i="5"/>
  <c r="J142" i="5"/>
  <c r="AO142" i="5" s="1"/>
  <c r="K142" i="5"/>
  <c r="AP142" i="5" s="1"/>
  <c r="J143" i="5"/>
  <c r="AO143" i="5" s="1"/>
  <c r="K143" i="5"/>
  <c r="AP143" i="5" s="1"/>
  <c r="J144" i="5"/>
  <c r="AO144" i="5" s="1"/>
  <c r="K144" i="5"/>
  <c r="AP144" i="5" s="1"/>
  <c r="J145" i="5"/>
  <c r="AO145" i="5" s="1"/>
  <c r="K145" i="5"/>
  <c r="AP145" i="5" s="1"/>
  <c r="J146" i="5"/>
  <c r="AO146" i="5" s="1"/>
  <c r="K146" i="5"/>
  <c r="AP146" i="5" s="1"/>
  <c r="J147" i="5"/>
  <c r="AO147" i="5" s="1"/>
  <c r="K147" i="5"/>
  <c r="AP147" i="5" s="1"/>
  <c r="J148" i="5"/>
  <c r="K148" i="5"/>
  <c r="AP148" i="5" s="1"/>
  <c r="J149" i="5"/>
  <c r="AO149" i="5" s="1"/>
  <c r="K149" i="5"/>
  <c r="AP149" i="5" s="1"/>
  <c r="J150" i="5"/>
  <c r="AO150" i="5" s="1"/>
  <c r="K150" i="5"/>
  <c r="AP150" i="5" s="1"/>
  <c r="J151" i="5"/>
  <c r="AO151" i="5" s="1"/>
  <c r="K151" i="5"/>
  <c r="AP151" i="5" s="1"/>
  <c r="J152" i="5"/>
  <c r="AO152" i="5" s="1"/>
  <c r="K152" i="5"/>
  <c r="AP152" i="5" s="1"/>
  <c r="J153" i="5"/>
  <c r="AO153" i="5" s="1"/>
  <c r="K153" i="5"/>
  <c r="AP153" i="5" s="1"/>
  <c r="J154" i="5"/>
  <c r="AO154" i="5" s="1"/>
  <c r="K154" i="5"/>
  <c r="AP154" i="5" s="1"/>
  <c r="J155" i="5"/>
  <c r="AO155" i="5" s="1"/>
  <c r="K155" i="5"/>
  <c r="AP155" i="5" s="1"/>
  <c r="J156" i="5"/>
  <c r="AO156" i="5" s="1"/>
  <c r="K156" i="5"/>
  <c r="AP156" i="5" s="1"/>
  <c r="J157" i="5"/>
  <c r="AO157" i="5" s="1"/>
  <c r="K157" i="5"/>
  <c r="AP157" i="5" s="1"/>
  <c r="J158" i="5"/>
  <c r="K158" i="5"/>
  <c r="J159" i="5"/>
  <c r="K159" i="5"/>
  <c r="AP159" i="5" s="1"/>
  <c r="J160" i="5"/>
  <c r="AO160" i="5" s="1"/>
  <c r="K160" i="5"/>
  <c r="AP160" i="5" s="1"/>
  <c r="J161" i="5"/>
  <c r="AO161" i="5" s="1"/>
  <c r="K161" i="5"/>
  <c r="AP161" i="5" s="1"/>
  <c r="J162" i="5"/>
  <c r="AO162" i="5" s="1"/>
  <c r="K162" i="5"/>
  <c r="AP162" i="5" s="1"/>
  <c r="J163" i="5"/>
  <c r="AO163" i="5" s="1"/>
  <c r="K163" i="5"/>
  <c r="AP163" i="5" s="1"/>
  <c r="J164" i="5"/>
  <c r="AO164" i="5" s="1"/>
  <c r="K164" i="5"/>
  <c r="AP164" i="5" s="1"/>
  <c r="J165" i="5"/>
  <c r="AO165" i="5" s="1"/>
  <c r="K165" i="5"/>
  <c r="AP165" i="5" s="1"/>
  <c r="J166" i="5"/>
  <c r="AO166" i="5" s="1"/>
  <c r="K166" i="5"/>
  <c r="AP166" i="5" s="1"/>
  <c r="J167" i="5"/>
  <c r="AO167" i="5" s="1"/>
  <c r="K167" i="5"/>
  <c r="AP167" i="5" s="1"/>
  <c r="J168" i="5"/>
  <c r="K168" i="5"/>
  <c r="AP168" i="5" s="1"/>
  <c r="J169" i="5"/>
  <c r="AO169" i="5" s="1"/>
  <c r="K169" i="5"/>
  <c r="AP169" i="5" s="1"/>
  <c r="J170" i="5"/>
  <c r="AO170" i="5" s="1"/>
  <c r="K170" i="5"/>
  <c r="AP170" i="5" s="1"/>
  <c r="J171" i="5"/>
  <c r="AO171" i="5" s="1"/>
  <c r="K171" i="5"/>
  <c r="AP171" i="5" s="1"/>
  <c r="J172" i="5"/>
  <c r="AO172" i="5" s="1"/>
  <c r="K172" i="5"/>
  <c r="AP172" i="5" s="1"/>
  <c r="J173" i="5"/>
  <c r="AO173" i="5" s="1"/>
  <c r="K173" i="5"/>
  <c r="AP173" i="5" s="1"/>
  <c r="J174" i="5"/>
  <c r="AO174" i="5" s="1"/>
  <c r="K174" i="5"/>
  <c r="AP174" i="5" s="1"/>
  <c r="J175" i="5"/>
  <c r="AO175" i="5" s="1"/>
  <c r="K175" i="5"/>
  <c r="AP175" i="5" s="1"/>
  <c r="J176" i="5"/>
  <c r="AO176" i="5" s="1"/>
  <c r="K176" i="5"/>
  <c r="AP176" i="5" s="1"/>
  <c r="J177" i="5"/>
  <c r="AO177" i="5" s="1"/>
  <c r="K177" i="5"/>
  <c r="AP177" i="5" s="1"/>
  <c r="J178" i="5"/>
  <c r="K178" i="5"/>
  <c r="J179" i="5"/>
  <c r="AO179" i="5" s="1"/>
  <c r="K179" i="5"/>
  <c r="AP179" i="5" s="1"/>
  <c r="J180" i="5"/>
  <c r="AO180" i="5" s="1"/>
  <c r="K180" i="5"/>
  <c r="AP180" i="5" s="1"/>
  <c r="J181" i="5"/>
  <c r="AO181" i="5" s="1"/>
  <c r="K181" i="5"/>
  <c r="AP181" i="5" s="1"/>
  <c r="J182" i="5"/>
  <c r="AO182" i="5" s="1"/>
  <c r="K182" i="5"/>
  <c r="AP182" i="5" s="1"/>
  <c r="J183" i="5"/>
  <c r="AO183" i="5" s="1"/>
  <c r="K183" i="5"/>
  <c r="AP183" i="5" s="1"/>
  <c r="J184" i="5"/>
  <c r="K184" i="5"/>
  <c r="J185" i="5"/>
  <c r="AO185" i="5" s="1"/>
  <c r="K185" i="5"/>
  <c r="AP185" i="5" s="1"/>
  <c r="J186" i="5"/>
  <c r="AO186" i="5" s="1"/>
  <c r="K186" i="5"/>
  <c r="AP186" i="5" s="1"/>
  <c r="J187" i="5"/>
  <c r="AO187" i="5" s="1"/>
  <c r="K187" i="5"/>
  <c r="AP187" i="5" s="1"/>
  <c r="J188" i="5"/>
  <c r="K188" i="5"/>
  <c r="AP188" i="5" s="1"/>
  <c r="J189" i="5"/>
  <c r="AO189" i="5" s="1"/>
  <c r="K189" i="5"/>
  <c r="AP189" i="5" s="1"/>
  <c r="J190" i="5"/>
  <c r="AO190" i="5" s="1"/>
  <c r="K190" i="5"/>
  <c r="AP190" i="5" s="1"/>
  <c r="J191" i="5"/>
  <c r="AO191" i="5" s="1"/>
  <c r="K191" i="5"/>
  <c r="AP191" i="5" s="1"/>
  <c r="J192" i="5"/>
  <c r="AO192" i="5" s="1"/>
  <c r="K192" i="5"/>
  <c r="AP192" i="5" s="1"/>
  <c r="J193" i="5"/>
  <c r="AO193" i="5" s="1"/>
  <c r="K193" i="5"/>
  <c r="AP193" i="5" s="1"/>
  <c r="J194" i="5"/>
  <c r="AO194" i="5" s="1"/>
  <c r="K194" i="5"/>
  <c r="AP194" i="5" s="1"/>
  <c r="J195" i="5"/>
  <c r="AO195" i="5" s="1"/>
  <c r="K195" i="5"/>
  <c r="AP195" i="5" s="1"/>
  <c r="J196" i="5"/>
  <c r="AO196" i="5" s="1"/>
  <c r="K196" i="5"/>
  <c r="AP196" i="5" s="1"/>
  <c r="J197" i="5"/>
  <c r="AO197" i="5" s="1"/>
  <c r="K197" i="5"/>
  <c r="AP197" i="5" s="1"/>
  <c r="J198" i="5"/>
  <c r="K198" i="5"/>
  <c r="J199" i="5"/>
  <c r="AO199" i="5" s="1"/>
  <c r="K199" i="5"/>
  <c r="AP199" i="5" s="1"/>
  <c r="J200" i="5"/>
  <c r="AO200" i="5" s="1"/>
  <c r="K200" i="5"/>
  <c r="AP200" i="5" s="1"/>
  <c r="J201" i="5"/>
  <c r="AO201" i="5" s="1"/>
  <c r="K201" i="5"/>
  <c r="AP201" i="5" s="1"/>
  <c r="J202" i="5"/>
  <c r="AO202" i="5" s="1"/>
  <c r="K202" i="5"/>
  <c r="AP202" i="5" s="1"/>
  <c r="J203" i="5"/>
  <c r="AO203" i="5" s="1"/>
  <c r="K203" i="5"/>
  <c r="AP203" i="5" s="1"/>
  <c r="J204" i="5"/>
  <c r="AO204" i="5" s="1"/>
  <c r="K204" i="5"/>
  <c r="AP204" i="5" s="1"/>
  <c r="J205" i="5"/>
  <c r="AO205" i="5" s="1"/>
  <c r="K205" i="5"/>
  <c r="AP205" i="5" s="1"/>
  <c r="J206" i="5"/>
  <c r="AO206" i="5" s="1"/>
  <c r="K206" i="5"/>
  <c r="AP206" i="5" s="1"/>
  <c r="J207" i="5"/>
  <c r="AO207" i="5" s="1"/>
  <c r="K207" i="5"/>
  <c r="AP207" i="5" s="1"/>
  <c r="J208" i="5"/>
  <c r="K208" i="5"/>
  <c r="AP208" i="5" s="1"/>
  <c r="J209" i="5"/>
  <c r="K209" i="5"/>
  <c r="J210" i="5"/>
  <c r="K210" i="5"/>
  <c r="AP210" i="5" s="1"/>
  <c r="J211" i="5"/>
  <c r="AO211" i="5" s="1"/>
  <c r="K211" i="5"/>
  <c r="AP211" i="5" s="1"/>
  <c r="J212" i="5"/>
  <c r="AO212" i="5" s="1"/>
  <c r="K212" i="5"/>
  <c r="AP212" i="5" s="1"/>
  <c r="J213" i="5"/>
  <c r="AO213" i="5" s="1"/>
  <c r="K213" i="5"/>
  <c r="AP213" i="5" s="1"/>
  <c r="J214" i="5"/>
  <c r="AO214" i="5" s="1"/>
  <c r="K214" i="5"/>
  <c r="AP214" i="5" s="1"/>
  <c r="J215" i="5"/>
  <c r="AO215" i="5" s="1"/>
  <c r="K215" i="5"/>
  <c r="AP215" i="5" s="1"/>
  <c r="J216" i="5"/>
  <c r="AO216" i="5" s="1"/>
  <c r="K216" i="5"/>
  <c r="AP216" i="5" s="1"/>
  <c r="J217" i="5"/>
  <c r="AO217" i="5" s="1"/>
  <c r="K217" i="5"/>
  <c r="AP217" i="5" s="1"/>
  <c r="J218" i="5"/>
  <c r="K218" i="5"/>
  <c r="J219" i="5"/>
  <c r="AO219" i="5" s="1"/>
  <c r="K219" i="5"/>
  <c r="AP219" i="5" s="1"/>
  <c r="J220" i="5"/>
  <c r="AO220" i="5" s="1"/>
  <c r="K220" i="5"/>
  <c r="AP220" i="5" s="1"/>
  <c r="J221" i="5"/>
  <c r="AO221" i="5" s="1"/>
  <c r="K221" i="5"/>
  <c r="AP221" i="5" s="1"/>
  <c r="J222" i="5"/>
  <c r="AO222" i="5" s="1"/>
  <c r="K222" i="5"/>
  <c r="AP222" i="5" s="1"/>
  <c r="J223" i="5"/>
  <c r="AO223" i="5" s="1"/>
  <c r="K223" i="5"/>
  <c r="AP223" i="5" s="1"/>
  <c r="J224" i="5"/>
  <c r="AO224" i="5" s="1"/>
  <c r="K224" i="5"/>
  <c r="AP224" i="5" s="1"/>
  <c r="J225" i="5"/>
  <c r="AO225" i="5" s="1"/>
  <c r="K225" i="5"/>
  <c r="AP225" i="5" s="1"/>
  <c r="J226" i="5"/>
  <c r="AO226" i="5" s="1"/>
  <c r="K226" i="5"/>
  <c r="AP226" i="5" s="1"/>
  <c r="J227" i="5"/>
  <c r="AO227" i="5" s="1"/>
  <c r="K227" i="5"/>
  <c r="AP227" i="5" s="1"/>
  <c r="J228" i="5"/>
  <c r="AO228" i="5" s="1"/>
  <c r="K228" i="5"/>
  <c r="AP228" i="5" s="1"/>
  <c r="J229" i="5"/>
  <c r="AO229" i="5" s="1"/>
  <c r="K229" i="5"/>
  <c r="AP229" i="5" s="1"/>
  <c r="J230" i="5"/>
  <c r="AO230" i="5" s="1"/>
  <c r="K230" i="5"/>
  <c r="AP230" i="5" s="1"/>
  <c r="J231" i="5"/>
  <c r="AO231" i="5" s="1"/>
  <c r="K231" i="5"/>
  <c r="AP231" i="5" s="1"/>
  <c r="J232" i="5"/>
  <c r="AO232" i="5" s="1"/>
  <c r="K232" i="5"/>
  <c r="AP232" i="5" s="1"/>
  <c r="J233" i="5"/>
  <c r="AO233" i="5" s="1"/>
  <c r="K233" i="5"/>
  <c r="AP233" i="5" s="1"/>
  <c r="J234" i="5"/>
  <c r="AO234" i="5" s="1"/>
  <c r="K234" i="5"/>
  <c r="AP234" i="5" s="1"/>
  <c r="J235" i="5"/>
  <c r="AO235" i="5" s="1"/>
  <c r="K235" i="5"/>
  <c r="AP235" i="5" s="1"/>
  <c r="J236" i="5"/>
  <c r="AO236" i="5" s="1"/>
  <c r="K236" i="5"/>
  <c r="AP236" i="5" s="1"/>
  <c r="J237" i="5"/>
  <c r="AO237" i="5" s="1"/>
  <c r="K237" i="5"/>
  <c r="AP237" i="5" s="1"/>
  <c r="J5" i="5"/>
  <c r="K5" i="5"/>
  <c r="AP5" i="5" s="1"/>
  <c r="J6" i="5"/>
  <c r="AO6" i="5" s="1"/>
  <c r="K6" i="5"/>
  <c r="AP6" i="5" s="1"/>
  <c r="J7" i="5"/>
  <c r="AO7" i="5" s="1"/>
  <c r="K7" i="5"/>
  <c r="AP7" i="5" s="1"/>
  <c r="J8" i="5"/>
  <c r="K8" i="5"/>
  <c r="AP8" i="5" s="1"/>
  <c r="J9" i="5"/>
  <c r="AO9" i="5" s="1"/>
  <c r="K9" i="5"/>
  <c r="AP9" i="5" s="1"/>
  <c r="J10" i="5"/>
  <c r="AO10" i="5" s="1"/>
  <c r="K10" i="5"/>
  <c r="AP10" i="5" s="1"/>
  <c r="J11" i="5"/>
  <c r="AO11" i="5" s="1"/>
  <c r="K11" i="5"/>
  <c r="AP11" i="5" s="1"/>
  <c r="J12" i="5"/>
  <c r="AO12" i="5" s="1"/>
  <c r="K12" i="5"/>
  <c r="AP12" i="5" s="1"/>
  <c r="J13" i="5"/>
  <c r="AO13" i="5" s="1"/>
  <c r="K13" i="5"/>
  <c r="AP13" i="5" s="1"/>
  <c r="J14" i="5"/>
  <c r="AO14" i="5" s="1"/>
  <c r="K14" i="5"/>
  <c r="AP14" i="5" s="1"/>
  <c r="J15" i="5"/>
  <c r="AO15" i="5" s="1"/>
  <c r="K15" i="5"/>
  <c r="AP15" i="5" s="1"/>
  <c r="J16" i="5"/>
  <c r="AO16" i="5" s="1"/>
  <c r="K16" i="5"/>
  <c r="AP16" i="5" s="1"/>
  <c r="J17" i="5"/>
  <c r="AO17" i="5" s="1"/>
  <c r="K17" i="5"/>
  <c r="AP17" i="5" s="1"/>
  <c r="J18" i="5"/>
  <c r="AO18" i="5" s="1"/>
  <c r="K18" i="5"/>
  <c r="J19" i="5"/>
  <c r="K19" i="5"/>
  <c r="AP19" i="5" s="1"/>
  <c r="J20" i="5"/>
  <c r="AO20" i="5" s="1"/>
  <c r="K20" i="5"/>
  <c r="AP20" i="5" s="1"/>
  <c r="J21" i="5"/>
  <c r="AO21" i="5" s="1"/>
  <c r="K21" i="5"/>
  <c r="AP21" i="5" s="1"/>
  <c r="J22" i="5"/>
  <c r="AO22" i="5" s="1"/>
  <c r="K22" i="5"/>
  <c r="AP22" i="5" s="1"/>
  <c r="J23" i="5"/>
  <c r="AO23" i="5" s="1"/>
  <c r="K23" i="5"/>
  <c r="AP23" i="5" s="1"/>
  <c r="J24" i="5"/>
  <c r="AO24" i="5" s="1"/>
  <c r="K24" i="5"/>
  <c r="AP24" i="5" s="1"/>
  <c r="J25" i="5"/>
  <c r="AO25" i="5" s="1"/>
  <c r="K25" i="5"/>
  <c r="AP25" i="5" s="1"/>
  <c r="J26" i="5"/>
  <c r="AO26" i="5" s="1"/>
  <c r="K26" i="5"/>
  <c r="AP26" i="5" s="1"/>
  <c r="J27" i="5"/>
  <c r="AO27" i="5" s="1"/>
  <c r="K27" i="5"/>
  <c r="AP27" i="5" s="1"/>
  <c r="J28" i="5"/>
  <c r="K28" i="5"/>
  <c r="AP28" i="5" s="1"/>
  <c r="J29" i="5"/>
  <c r="AO29" i="5" s="1"/>
  <c r="K29" i="5"/>
  <c r="AP29" i="5" s="1"/>
  <c r="J30" i="5"/>
  <c r="AO30" i="5" s="1"/>
  <c r="K30" i="5"/>
  <c r="AP30" i="5" s="1"/>
  <c r="J31" i="5"/>
  <c r="AO31" i="5" s="1"/>
  <c r="K31" i="5"/>
  <c r="AP31" i="5" s="1"/>
  <c r="J32" i="5"/>
  <c r="AO32" i="5" s="1"/>
  <c r="K32" i="5"/>
  <c r="AP32" i="5" s="1"/>
  <c r="J33" i="5"/>
  <c r="AO33" i="5" s="1"/>
  <c r="K33" i="5"/>
  <c r="AP33" i="5" s="1"/>
  <c r="J34" i="5"/>
  <c r="AO34" i="5" s="1"/>
  <c r="K34" i="5"/>
  <c r="J35" i="5"/>
  <c r="K35" i="5"/>
  <c r="AP35" i="5" s="1"/>
  <c r="J36" i="5"/>
  <c r="AO36" i="5" s="1"/>
  <c r="K36" i="5"/>
  <c r="AP36" i="5" s="1"/>
  <c r="J37" i="5"/>
  <c r="AO37" i="5" s="1"/>
  <c r="K37" i="5"/>
  <c r="AP37" i="5" s="1"/>
  <c r="J38" i="5"/>
  <c r="AO38" i="5" s="1"/>
  <c r="K38" i="5"/>
  <c r="J39" i="5"/>
  <c r="K39" i="5"/>
  <c r="AP39" i="5" s="1"/>
  <c r="J40" i="5"/>
  <c r="AO40" i="5" s="1"/>
  <c r="K40" i="5"/>
  <c r="AP40" i="5" s="1"/>
  <c r="J41" i="5"/>
  <c r="AO41" i="5" s="1"/>
  <c r="K41" i="5"/>
  <c r="AP41" i="5" s="1"/>
  <c r="J42" i="5"/>
  <c r="AO42" i="5" s="1"/>
  <c r="K42" i="5"/>
  <c r="AP42" i="5" s="1"/>
  <c r="J43" i="5"/>
  <c r="AO43" i="5" s="1"/>
  <c r="K43" i="5"/>
  <c r="AP43" i="5" s="1"/>
  <c r="J44" i="5"/>
  <c r="AO44" i="5" s="1"/>
  <c r="K44" i="5"/>
  <c r="AP44" i="5" s="1"/>
  <c r="J45" i="5"/>
  <c r="AO45" i="5" s="1"/>
  <c r="K45" i="5"/>
  <c r="AP45" i="5" s="1"/>
  <c r="J46" i="5"/>
  <c r="AO46" i="5" s="1"/>
  <c r="K46" i="5"/>
  <c r="AP46" i="5" s="1"/>
  <c r="J47" i="5"/>
  <c r="AO47" i="5" s="1"/>
  <c r="K47" i="5"/>
  <c r="AP47" i="5" s="1"/>
  <c r="J48" i="5"/>
  <c r="K48" i="5"/>
  <c r="J49" i="5"/>
  <c r="AO49" i="5" s="1"/>
  <c r="K49" i="5"/>
  <c r="AP49" i="5" s="1"/>
  <c r="J50" i="5"/>
  <c r="AO50" i="5" s="1"/>
  <c r="K50" i="5"/>
  <c r="AP50" i="5" s="1"/>
  <c r="J51" i="5"/>
  <c r="AO51" i="5" s="1"/>
  <c r="K51" i="5"/>
  <c r="AP51" i="5" s="1"/>
  <c r="J52" i="5"/>
  <c r="AO52" i="5" s="1"/>
  <c r="K52" i="5"/>
  <c r="AP52" i="5" s="1"/>
  <c r="J53" i="5"/>
  <c r="AO53" i="5" s="1"/>
  <c r="K53" i="5"/>
  <c r="AP53" i="5" s="1"/>
  <c r="J54" i="5"/>
  <c r="AO54" i="5" s="1"/>
  <c r="K54" i="5"/>
  <c r="AP54" i="5" s="1"/>
  <c r="J55" i="5"/>
  <c r="AO55" i="5" s="1"/>
  <c r="K55" i="5"/>
  <c r="AP55" i="5" s="1"/>
  <c r="J56" i="5"/>
  <c r="AO56" i="5" s="1"/>
  <c r="K56" i="5"/>
  <c r="AP56" i="5" s="1"/>
  <c r="J57" i="5"/>
  <c r="AO57" i="5" s="1"/>
  <c r="K57" i="5"/>
  <c r="AP57" i="5" s="1"/>
  <c r="J58" i="5"/>
  <c r="AO58" i="5" s="1"/>
  <c r="K58" i="5"/>
  <c r="J59" i="5"/>
  <c r="K59" i="5"/>
  <c r="AP59" i="5" s="1"/>
  <c r="J60" i="5"/>
  <c r="AO60" i="5" s="1"/>
  <c r="K60" i="5"/>
  <c r="AP60" i="5" s="1"/>
  <c r="J61" i="5"/>
  <c r="AO61" i="5" s="1"/>
  <c r="K61" i="5"/>
  <c r="AP61" i="5" s="1"/>
  <c r="J62" i="5"/>
  <c r="AO62" i="5" s="1"/>
  <c r="K62" i="5"/>
  <c r="AP62" i="5" s="1"/>
  <c r="J63" i="5"/>
  <c r="AO63" i="5" s="1"/>
  <c r="K63" i="5"/>
  <c r="AP63" i="5" s="1"/>
  <c r="J64" i="5"/>
  <c r="AO64" i="5" s="1"/>
  <c r="K64" i="5"/>
  <c r="AP64" i="5" s="1"/>
  <c r="J65" i="5"/>
  <c r="AO65" i="5" s="1"/>
  <c r="K65" i="5"/>
  <c r="AP65" i="5" s="1"/>
  <c r="J66" i="5"/>
  <c r="AO66" i="5" s="1"/>
  <c r="K66" i="5"/>
  <c r="AP66" i="5" s="1"/>
  <c r="J67" i="5"/>
  <c r="AO67" i="5" s="1"/>
  <c r="K67" i="5"/>
  <c r="AP67" i="5" s="1"/>
  <c r="J68" i="5"/>
  <c r="K68" i="5"/>
  <c r="AP68" i="5" s="1"/>
  <c r="J69" i="5"/>
  <c r="AO69" i="5" s="1"/>
  <c r="K69" i="5"/>
  <c r="AP69" i="5" s="1"/>
  <c r="J70" i="5"/>
  <c r="AO70" i="5" s="1"/>
  <c r="K70" i="5"/>
  <c r="AP70" i="5" s="1"/>
  <c r="J71" i="5"/>
  <c r="AO71" i="5" s="1"/>
  <c r="K71" i="5"/>
  <c r="AP71" i="5" s="1"/>
  <c r="J72" i="5"/>
  <c r="AO72" i="5" s="1"/>
  <c r="K72" i="5"/>
  <c r="AP72" i="5" s="1"/>
  <c r="J73" i="5"/>
  <c r="AO73" i="5" s="1"/>
  <c r="K73" i="5"/>
  <c r="AP73" i="5" s="1"/>
  <c r="J74" i="5"/>
  <c r="AO74" i="5" s="1"/>
  <c r="K74" i="5"/>
  <c r="AP74" i="5" s="1"/>
  <c r="J75" i="5"/>
  <c r="AO75" i="5" s="1"/>
  <c r="K75" i="5"/>
  <c r="AP75" i="5" s="1"/>
  <c r="J76" i="5"/>
  <c r="AO76" i="5" s="1"/>
  <c r="K76" i="5"/>
  <c r="AP76" i="5" s="1"/>
  <c r="J77" i="5"/>
  <c r="AO77" i="5" s="1"/>
  <c r="K77" i="5"/>
  <c r="AP77" i="5" s="1"/>
  <c r="J78" i="5"/>
  <c r="AO78" i="5" s="1"/>
  <c r="K78" i="5"/>
  <c r="J79" i="5"/>
  <c r="K79" i="5"/>
  <c r="AP79" i="5" s="1"/>
  <c r="J80" i="5"/>
  <c r="AO80" i="5" s="1"/>
  <c r="BP80" i="5" s="1"/>
  <c r="K80" i="5"/>
  <c r="AP80" i="5" s="1"/>
  <c r="J81" i="5"/>
  <c r="AO81" i="5" s="1"/>
  <c r="BP81" i="5" s="1"/>
  <c r="K81" i="5"/>
  <c r="AP81" i="5" s="1"/>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AO140" i="5" s="1"/>
  <c r="K140" i="5"/>
  <c r="AP140" i="5" s="1"/>
  <c r="J141" i="5"/>
  <c r="AO141" i="5" s="1"/>
  <c r="K141" i="5"/>
  <c r="AP141" i="5" s="1"/>
  <c r="K4" i="5"/>
  <c r="J4" i="5"/>
  <c r="H5" i="5"/>
  <c r="AM5" i="5" s="1"/>
  <c r="I5" i="5"/>
  <c r="AN5" i="5" s="1"/>
  <c r="H6" i="5"/>
  <c r="AM6" i="5" s="1"/>
  <c r="I6" i="5"/>
  <c r="AN6" i="5" s="1"/>
  <c r="H7" i="5"/>
  <c r="AM7" i="5" s="1"/>
  <c r="I7" i="5"/>
  <c r="AN7" i="5" s="1"/>
  <c r="H8" i="5"/>
  <c r="AM8" i="5" s="1"/>
  <c r="I8" i="5"/>
  <c r="AN8" i="5" s="1"/>
  <c r="H9" i="5"/>
  <c r="AM9" i="5" s="1"/>
  <c r="I9" i="5"/>
  <c r="AN9" i="5" s="1"/>
  <c r="H10" i="5"/>
  <c r="AM10" i="5" s="1"/>
  <c r="I10" i="5"/>
  <c r="AN10" i="5" s="1"/>
  <c r="H11" i="5"/>
  <c r="AM11" i="5" s="1"/>
  <c r="I11" i="5"/>
  <c r="AN11" i="5" s="1"/>
  <c r="H12" i="5"/>
  <c r="AM12" i="5" s="1"/>
  <c r="I12" i="5"/>
  <c r="AN12" i="5" s="1"/>
  <c r="H13" i="5"/>
  <c r="AM13" i="5" s="1"/>
  <c r="I13" i="5"/>
  <c r="AN13" i="5" s="1"/>
  <c r="H14" i="5"/>
  <c r="AM14" i="5" s="1"/>
  <c r="I14" i="5"/>
  <c r="AN14" i="5" s="1"/>
  <c r="H15" i="5"/>
  <c r="AM15" i="5" s="1"/>
  <c r="I15" i="5"/>
  <c r="AN15" i="5" s="1"/>
  <c r="H16" i="5"/>
  <c r="AM16" i="5" s="1"/>
  <c r="I16" i="5"/>
  <c r="AN16" i="5" s="1"/>
  <c r="H17" i="5"/>
  <c r="AM17" i="5" s="1"/>
  <c r="I17" i="5"/>
  <c r="AN17" i="5" s="1"/>
  <c r="H18" i="5"/>
  <c r="AM18" i="5" s="1"/>
  <c r="I18" i="5"/>
  <c r="AN18" i="5" s="1"/>
  <c r="H19" i="5"/>
  <c r="AM19" i="5" s="1"/>
  <c r="I19" i="5"/>
  <c r="AN19" i="5" s="1"/>
  <c r="H20" i="5"/>
  <c r="AM20" i="5" s="1"/>
  <c r="I20" i="5"/>
  <c r="AN20" i="5" s="1"/>
  <c r="H21" i="5"/>
  <c r="AM21" i="5" s="1"/>
  <c r="I21" i="5"/>
  <c r="AN21" i="5" s="1"/>
  <c r="H22" i="5"/>
  <c r="AM22" i="5" s="1"/>
  <c r="I22" i="5"/>
  <c r="AN22" i="5" s="1"/>
  <c r="H23" i="5"/>
  <c r="AM23" i="5" s="1"/>
  <c r="I23" i="5"/>
  <c r="AN23" i="5" s="1"/>
  <c r="H24" i="5"/>
  <c r="AM24" i="5" s="1"/>
  <c r="I24" i="5"/>
  <c r="AN24" i="5" s="1"/>
  <c r="H25" i="5"/>
  <c r="AM25" i="5" s="1"/>
  <c r="I25" i="5"/>
  <c r="AN25" i="5" s="1"/>
  <c r="H26" i="5"/>
  <c r="AM26" i="5" s="1"/>
  <c r="I26" i="5"/>
  <c r="AN26" i="5" s="1"/>
  <c r="H27" i="5"/>
  <c r="AM27" i="5" s="1"/>
  <c r="I27" i="5"/>
  <c r="AN27" i="5" s="1"/>
  <c r="H28" i="5"/>
  <c r="AM28" i="5" s="1"/>
  <c r="I28" i="5"/>
  <c r="AN28" i="5" s="1"/>
  <c r="H29" i="5"/>
  <c r="AM29" i="5" s="1"/>
  <c r="I29" i="5"/>
  <c r="AN29" i="5" s="1"/>
  <c r="H30" i="5"/>
  <c r="AM30" i="5" s="1"/>
  <c r="I30" i="5"/>
  <c r="AN30" i="5" s="1"/>
  <c r="H31" i="5"/>
  <c r="AM31" i="5" s="1"/>
  <c r="I31" i="5"/>
  <c r="AN31" i="5" s="1"/>
  <c r="H32" i="5"/>
  <c r="AM32" i="5" s="1"/>
  <c r="I32" i="5"/>
  <c r="AN32" i="5" s="1"/>
  <c r="H33" i="5"/>
  <c r="AM33" i="5" s="1"/>
  <c r="I33" i="5"/>
  <c r="AN33" i="5" s="1"/>
  <c r="H34" i="5"/>
  <c r="AM34" i="5" s="1"/>
  <c r="I34" i="5"/>
  <c r="AN34" i="5" s="1"/>
  <c r="H35" i="5"/>
  <c r="AM35" i="5" s="1"/>
  <c r="I35" i="5"/>
  <c r="AN35" i="5" s="1"/>
  <c r="H36" i="5"/>
  <c r="AM36" i="5" s="1"/>
  <c r="I36" i="5"/>
  <c r="AN36" i="5" s="1"/>
  <c r="H37" i="5"/>
  <c r="AM37" i="5" s="1"/>
  <c r="I37" i="5"/>
  <c r="AN37" i="5" s="1"/>
  <c r="H38" i="5"/>
  <c r="AM38" i="5" s="1"/>
  <c r="I38" i="5"/>
  <c r="AN38" i="5" s="1"/>
  <c r="H39" i="5"/>
  <c r="AM39" i="5" s="1"/>
  <c r="I39" i="5"/>
  <c r="AN39" i="5" s="1"/>
  <c r="H40" i="5"/>
  <c r="AM40" i="5" s="1"/>
  <c r="I40" i="5"/>
  <c r="AN40" i="5" s="1"/>
  <c r="H41" i="5"/>
  <c r="AM41" i="5" s="1"/>
  <c r="I41" i="5"/>
  <c r="AN41" i="5" s="1"/>
  <c r="H42" i="5"/>
  <c r="AM42" i="5" s="1"/>
  <c r="I42" i="5"/>
  <c r="AN42" i="5" s="1"/>
  <c r="H43" i="5"/>
  <c r="AM43" i="5" s="1"/>
  <c r="I43" i="5"/>
  <c r="AN43" i="5" s="1"/>
  <c r="H44" i="5"/>
  <c r="AM44" i="5" s="1"/>
  <c r="I44" i="5"/>
  <c r="AN44" i="5" s="1"/>
  <c r="H45" i="5"/>
  <c r="AM45" i="5" s="1"/>
  <c r="I45" i="5"/>
  <c r="AN45" i="5" s="1"/>
  <c r="H46" i="5"/>
  <c r="AM46" i="5" s="1"/>
  <c r="I46" i="5"/>
  <c r="AN46" i="5" s="1"/>
  <c r="H47" i="5"/>
  <c r="AM47" i="5" s="1"/>
  <c r="I47" i="5"/>
  <c r="AN47" i="5" s="1"/>
  <c r="H48" i="5"/>
  <c r="AM48" i="5" s="1"/>
  <c r="I48" i="5"/>
  <c r="AN48" i="5" s="1"/>
  <c r="H49" i="5"/>
  <c r="AM49" i="5" s="1"/>
  <c r="I49" i="5"/>
  <c r="AN49" i="5" s="1"/>
  <c r="H50" i="5"/>
  <c r="AM50" i="5" s="1"/>
  <c r="I50" i="5"/>
  <c r="AN50" i="5" s="1"/>
  <c r="H51" i="5"/>
  <c r="AM51" i="5" s="1"/>
  <c r="I51" i="5"/>
  <c r="AN51" i="5" s="1"/>
  <c r="H52" i="5"/>
  <c r="AM52" i="5" s="1"/>
  <c r="I52" i="5"/>
  <c r="AN52" i="5" s="1"/>
  <c r="H53" i="5"/>
  <c r="AM53" i="5" s="1"/>
  <c r="I53" i="5"/>
  <c r="AN53" i="5" s="1"/>
  <c r="H54" i="5"/>
  <c r="AM54" i="5" s="1"/>
  <c r="I54" i="5"/>
  <c r="AN54" i="5" s="1"/>
  <c r="H55" i="5"/>
  <c r="AM55" i="5" s="1"/>
  <c r="I55" i="5"/>
  <c r="AN55" i="5" s="1"/>
  <c r="H56" i="5"/>
  <c r="AM56" i="5" s="1"/>
  <c r="I56" i="5"/>
  <c r="AN56" i="5" s="1"/>
  <c r="H57" i="5"/>
  <c r="AM57" i="5" s="1"/>
  <c r="I57" i="5"/>
  <c r="AN57" i="5" s="1"/>
  <c r="H58" i="5"/>
  <c r="AM58" i="5" s="1"/>
  <c r="I58" i="5"/>
  <c r="AN58" i="5" s="1"/>
  <c r="H59" i="5"/>
  <c r="AM59" i="5" s="1"/>
  <c r="I59" i="5"/>
  <c r="AN59" i="5" s="1"/>
  <c r="H60" i="5"/>
  <c r="AM60" i="5" s="1"/>
  <c r="I60" i="5"/>
  <c r="AN60" i="5" s="1"/>
  <c r="H61" i="5"/>
  <c r="AM61" i="5" s="1"/>
  <c r="I61" i="5"/>
  <c r="AN61" i="5" s="1"/>
  <c r="H62" i="5"/>
  <c r="AM62" i="5" s="1"/>
  <c r="I62" i="5"/>
  <c r="AN62" i="5" s="1"/>
  <c r="H63" i="5"/>
  <c r="AM63" i="5" s="1"/>
  <c r="I63" i="5"/>
  <c r="AN63" i="5" s="1"/>
  <c r="H64" i="5"/>
  <c r="AM64" i="5" s="1"/>
  <c r="I64" i="5"/>
  <c r="AN64" i="5" s="1"/>
  <c r="H65" i="5"/>
  <c r="AM65" i="5" s="1"/>
  <c r="I65" i="5"/>
  <c r="AN65" i="5" s="1"/>
  <c r="H66" i="5"/>
  <c r="AM66" i="5" s="1"/>
  <c r="I66" i="5"/>
  <c r="AN66" i="5" s="1"/>
  <c r="H67" i="5"/>
  <c r="AM67" i="5" s="1"/>
  <c r="I67" i="5"/>
  <c r="AN67" i="5" s="1"/>
  <c r="H68" i="5"/>
  <c r="AM68" i="5" s="1"/>
  <c r="I68" i="5"/>
  <c r="AN68" i="5" s="1"/>
  <c r="H69" i="5"/>
  <c r="AM69" i="5" s="1"/>
  <c r="I69" i="5"/>
  <c r="AN69" i="5" s="1"/>
  <c r="H70" i="5"/>
  <c r="AM70" i="5" s="1"/>
  <c r="I70" i="5"/>
  <c r="AN70" i="5" s="1"/>
  <c r="H71" i="5"/>
  <c r="AM71" i="5" s="1"/>
  <c r="I71" i="5"/>
  <c r="AN71" i="5" s="1"/>
  <c r="H72" i="5"/>
  <c r="AM72" i="5" s="1"/>
  <c r="I72" i="5"/>
  <c r="AN72" i="5" s="1"/>
  <c r="H73" i="5"/>
  <c r="AM73" i="5" s="1"/>
  <c r="I73" i="5"/>
  <c r="AN73" i="5" s="1"/>
  <c r="H74" i="5"/>
  <c r="AM74" i="5" s="1"/>
  <c r="I74" i="5"/>
  <c r="AN74" i="5" s="1"/>
  <c r="H75" i="5"/>
  <c r="AM75" i="5" s="1"/>
  <c r="I75" i="5"/>
  <c r="AN75" i="5" s="1"/>
  <c r="H76" i="5"/>
  <c r="AM76" i="5" s="1"/>
  <c r="I76" i="5"/>
  <c r="AN76" i="5" s="1"/>
  <c r="H77" i="5"/>
  <c r="AM77" i="5" s="1"/>
  <c r="I77" i="5"/>
  <c r="AN77" i="5" s="1"/>
  <c r="H78" i="5"/>
  <c r="AM78" i="5" s="1"/>
  <c r="I78" i="5"/>
  <c r="AN78" i="5" s="1"/>
  <c r="H79" i="5"/>
  <c r="AM79" i="5" s="1"/>
  <c r="I79" i="5"/>
  <c r="AN79" i="5" s="1"/>
  <c r="H80" i="5"/>
  <c r="AM80" i="5" s="1"/>
  <c r="I80" i="5"/>
  <c r="AN80" i="5" s="1"/>
  <c r="H81" i="5"/>
  <c r="AM81" i="5" s="1"/>
  <c r="I81" i="5"/>
  <c r="AN81" i="5" s="1"/>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AM140" i="5" s="1"/>
  <c r="I140" i="5"/>
  <c r="AN140" i="5" s="1"/>
  <c r="H141" i="5"/>
  <c r="AM141" i="5" s="1"/>
  <c r="I141" i="5"/>
  <c r="AN141" i="5" s="1"/>
  <c r="H142" i="5"/>
  <c r="AM142" i="5" s="1"/>
  <c r="I142" i="5"/>
  <c r="AN142" i="5" s="1"/>
  <c r="H143" i="5"/>
  <c r="AM143" i="5" s="1"/>
  <c r="I143" i="5"/>
  <c r="AN143" i="5" s="1"/>
  <c r="H144" i="5"/>
  <c r="AM144" i="5" s="1"/>
  <c r="I144" i="5"/>
  <c r="AN144" i="5" s="1"/>
  <c r="H145" i="5"/>
  <c r="AM145" i="5" s="1"/>
  <c r="I145" i="5"/>
  <c r="AN145" i="5" s="1"/>
  <c r="H146" i="5"/>
  <c r="AM146" i="5" s="1"/>
  <c r="I146" i="5"/>
  <c r="AN146" i="5" s="1"/>
  <c r="H147" i="5"/>
  <c r="AM147" i="5" s="1"/>
  <c r="I147" i="5"/>
  <c r="AN147" i="5" s="1"/>
  <c r="H148" i="5"/>
  <c r="AM148" i="5" s="1"/>
  <c r="I148" i="5"/>
  <c r="AN148" i="5" s="1"/>
  <c r="H149" i="5"/>
  <c r="AM149" i="5" s="1"/>
  <c r="I149" i="5"/>
  <c r="AN149" i="5" s="1"/>
  <c r="H150" i="5"/>
  <c r="AM150" i="5" s="1"/>
  <c r="I150" i="5"/>
  <c r="AN150" i="5" s="1"/>
  <c r="H151" i="5"/>
  <c r="AM151" i="5" s="1"/>
  <c r="I151" i="5"/>
  <c r="AN151" i="5" s="1"/>
  <c r="H152" i="5"/>
  <c r="AM152" i="5" s="1"/>
  <c r="I152" i="5"/>
  <c r="AN152" i="5" s="1"/>
  <c r="H153" i="5"/>
  <c r="AM153" i="5" s="1"/>
  <c r="I153" i="5"/>
  <c r="AN153" i="5" s="1"/>
  <c r="H154" i="5"/>
  <c r="AM154" i="5" s="1"/>
  <c r="I154" i="5"/>
  <c r="AN154" i="5" s="1"/>
  <c r="H155" i="5"/>
  <c r="AM155" i="5" s="1"/>
  <c r="I155" i="5"/>
  <c r="AN155" i="5" s="1"/>
  <c r="H156" i="5"/>
  <c r="AM156" i="5" s="1"/>
  <c r="I156" i="5"/>
  <c r="AN156" i="5" s="1"/>
  <c r="H157" i="5"/>
  <c r="AM157" i="5" s="1"/>
  <c r="I157" i="5"/>
  <c r="AN157" i="5" s="1"/>
  <c r="H158" i="5"/>
  <c r="AM158" i="5" s="1"/>
  <c r="I158" i="5"/>
  <c r="AN158" i="5" s="1"/>
  <c r="H159" i="5"/>
  <c r="AM159" i="5" s="1"/>
  <c r="I159" i="5"/>
  <c r="AN159" i="5" s="1"/>
  <c r="H160" i="5"/>
  <c r="AM160" i="5" s="1"/>
  <c r="I160" i="5"/>
  <c r="AN160" i="5" s="1"/>
  <c r="H161" i="5"/>
  <c r="AM161" i="5" s="1"/>
  <c r="I161" i="5"/>
  <c r="AN161" i="5" s="1"/>
  <c r="H162" i="5"/>
  <c r="AM162" i="5" s="1"/>
  <c r="I162" i="5"/>
  <c r="AN162" i="5" s="1"/>
  <c r="H163" i="5"/>
  <c r="AM163" i="5" s="1"/>
  <c r="I163" i="5"/>
  <c r="AN163" i="5" s="1"/>
  <c r="H164" i="5"/>
  <c r="AM164" i="5" s="1"/>
  <c r="I164" i="5"/>
  <c r="AN164" i="5" s="1"/>
  <c r="H165" i="5"/>
  <c r="AM165" i="5" s="1"/>
  <c r="I165" i="5"/>
  <c r="AN165" i="5" s="1"/>
  <c r="H166" i="5"/>
  <c r="AM166" i="5" s="1"/>
  <c r="I166" i="5"/>
  <c r="AN166" i="5" s="1"/>
  <c r="H167" i="5"/>
  <c r="AM167" i="5" s="1"/>
  <c r="I167" i="5"/>
  <c r="AN167" i="5" s="1"/>
  <c r="H168" i="5"/>
  <c r="AM168" i="5" s="1"/>
  <c r="I168" i="5"/>
  <c r="AN168" i="5" s="1"/>
  <c r="H169" i="5"/>
  <c r="AM169" i="5" s="1"/>
  <c r="I169" i="5"/>
  <c r="AN169" i="5" s="1"/>
  <c r="H170" i="5"/>
  <c r="AM170" i="5" s="1"/>
  <c r="I170" i="5"/>
  <c r="AN170" i="5" s="1"/>
  <c r="H171" i="5"/>
  <c r="AM171" i="5" s="1"/>
  <c r="I171" i="5"/>
  <c r="AN171" i="5" s="1"/>
  <c r="H172" i="5"/>
  <c r="AM172" i="5" s="1"/>
  <c r="I172" i="5"/>
  <c r="AN172" i="5" s="1"/>
  <c r="H173" i="5"/>
  <c r="AM173" i="5" s="1"/>
  <c r="I173" i="5"/>
  <c r="AN173" i="5" s="1"/>
  <c r="H174" i="5"/>
  <c r="AM174" i="5" s="1"/>
  <c r="I174" i="5"/>
  <c r="AN174" i="5" s="1"/>
  <c r="H175" i="5"/>
  <c r="AM175" i="5" s="1"/>
  <c r="I175" i="5"/>
  <c r="AN175" i="5" s="1"/>
  <c r="H176" i="5"/>
  <c r="AM176" i="5" s="1"/>
  <c r="I176" i="5"/>
  <c r="AN176" i="5" s="1"/>
  <c r="H177" i="5"/>
  <c r="AM177" i="5" s="1"/>
  <c r="I177" i="5"/>
  <c r="AN177" i="5" s="1"/>
  <c r="H178" i="5"/>
  <c r="AM178" i="5" s="1"/>
  <c r="I178" i="5"/>
  <c r="AN178" i="5" s="1"/>
  <c r="H179" i="5"/>
  <c r="AM179" i="5" s="1"/>
  <c r="I179" i="5"/>
  <c r="AN179" i="5" s="1"/>
  <c r="H180" i="5"/>
  <c r="AM180" i="5" s="1"/>
  <c r="I180" i="5"/>
  <c r="AN180" i="5" s="1"/>
  <c r="H181" i="5"/>
  <c r="AM181" i="5" s="1"/>
  <c r="I181" i="5"/>
  <c r="AN181" i="5" s="1"/>
  <c r="H182" i="5"/>
  <c r="AM182" i="5" s="1"/>
  <c r="I182" i="5"/>
  <c r="AN182" i="5" s="1"/>
  <c r="H183" i="5"/>
  <c r="AM183" i="5" s="1"/>
  <c r="I183" i="5"/>
  <c r="AN183" i="5" s="1"/>
  <c r="H184" i="5"/>
  <c r="AM184" i="5" s="1"/>
  <c r="I184" i="5"/>
  <c r="AN184" i="5" s="1"/>
  <c r="H185" i="5"/>
  <c r="AM185" i="5" s="1"/>
  <c r="I185" i="5"/>
  <c r="AN185" i="5" s="1"/>
  <c r="H186" i="5"/>
  <c r="AM186" i="5" s="1"/>
  <c r="I186" i="5"/>
  <c r="AN186" i="5" s="1"/>
  <c r="H187" i="5"/>
  <c r="AM187" i="5" s="1"/>
  <c r="I187" i="5"/>
  <c r="AN187" i="5" s="1"/>
  <c r="H188" i="5"/>
  <c r="AM188" i="5" s="1"/>
  <c r="I188" i="5"/>
  <c r="AN188" i="5" s="1"/>
  <c r="H189" i="5"/>
  <c r="AM189" i="5" s="1"/>
  <c r="I189" i="5"/>
  <c r="AN189" i="5" s="1"/>
  <c r="H190" i="5"/>
  <c r="AM190" i="5" s="1"/>
  <c r="I190" i="5"/>
  <c r="AN190" i="5" s="1"/>
  <c r="H191" i="5"/>
  <c r="AM191" i="5" s="1"/>
  <c r="I191" i="5"/>
  <c r="AN191" i="5" s="1"/>
  <c r="H192" i="5"/>
  <c r="AM192" i="5" s="1"/>
  <c r="I192" i="5"/>
  <c r="AN192" i="5" s="1"/>
  <c r="H193" i="5"/>
  <c r="AM193" i="5" s="1"/>
  <c r="I193" i="5"/>
  <c r="AN193" i="5" s="1"/>
  <c r="H194" i="5"/>
  <c r="AM194" i="5" s="1"/>
  <c r="I194" i="5"/>
  <c r="AN194" i="5" s="1"/>
  <c r="H195" i="5"/>
  <c r="AM195" i="5" s="1"/>
  <c r="I195" i="5"/>
  <c r="AN195" i="5" s="1"/>
  <c r="H196" i="5"/>
  <c r="AM196" i="5" s="1"/>
  <c r="I196" i="5"/>
  <c r="AN196" i="5" s="1"/>
  <c r="H197" i="5"/>
  <c r="AM197" i="5" s="1"/>
  <c r="I197" i="5"/>
  <c r="AN197" i="5" s="1"/>
  <c r="H198" i="5"/>
  <c r="AM198" i="5" s="1"/>
  <c r="I198" i="5"/>
  <c r="AN198" i="5" s="1"/>
  <c r="H199" i="5"/>
  <c r="AM199" i="5" s="1"/>
  <c r="I199" i="5"/>
  <c r="AN199" i="5" s="1"/>
  <c r="H200" i="5"/>
  <c r="AM200" i="5" s="1"/>
  <c r="I200" i="5"/>
  <c r="AN200" i="5" s="1"/>
  <c r="H201" i="5"/>
  <c r="AM201" i="5" s="1"/>
  <c r="I201" i="5"/>
  <c r="AN201" i="5" s="1"/>
  <c r="H202" i="5"/>
  <c r="AM202" i="5" s="1"/>
  <c r="I202" i="5"/>
  <c r="AN202" i="5" s="1"/>
  <c r="H203" i="5"/>
  <c r="AM203" i="5" s="1"/>
  <c r="I203" i="5"/>
  <c r="AN203" i="5" s="1"/>
  <c r="H204" i="5"/>
  <c r="AM204" i="5" s="1"/>
  <c r="I204" i="5"/>
  <c r="AN204" i="5" s="1"/>
  <c r="H205" i="5"/>
  <c r="AM205" i="5" s="1"/>
  <c r="I205" i="5"/>
  <c r="AN205" i="5" s="1"/>
  <c r="H206" i="5"/>
  <c r="AM206" i="5" s="1"/>
  <c r="I206" i="5"/>
  <c r="AN206" i="5" s="1"/>
  <c r="H207" i="5"/>
  <c r="AM207" i="5" s="1"/>
  <c r="I207" i="5"/>
  <c r="AN207" i="5" s="1"/>
  <c r="H208" i="5"/>
  <c r="AM208" i="5" s="1"/>
  <c r="I208" i="5"/>
  <c r="AN208" i="5" s="1"/>
  <c r="H209" i="5"/>
  <c r="AM209" i="5" s="1"/>
  <c r="I209" i="5"/>
  <c r="AN209" i="5" s="1"/>
  <c r="H210" i="5"/>
  <c r="AM210" i="5" s="1"/>
  <c r="I210" i="5"/>
  <c r="AN210" i="5" s="1"/>
  <c r="H211" i="5"/>
  <c r="AM211" i="5" s="1"/>
  <c r="I211" i="5"/>
  <c r="AN211" i="5" s="1"/>
  <c r="H212" i="5"/>
  <c r="AM212" i="5" s="1"/>
  <c r="I212" i="5"/>
  <c r="AN212" i="5" s="1"/>
  <c r="H213" i="5"/>
  <c r="AM213" i="5" s="1"/>
  <c r="I213" i="5"/>
  <c r="AN213" i="5" s="1"/>
  <c r="H214" i="5"/>
  <c r="AM214" i="5" s="1"/>
  <c r="I214" i="5"/>
  <c r="AN214" i="5" s="1"/>
  <c r="H215" i="5"/>
  <c r="AM215" i="5" s="1"/>
  <c r="I215" i="5"/>
  <c r="AN215" i="5" s="1"/>
  <c r="H216" i="5"/>
  <c r="AM216" i="5" s="1"/>
  <c r="I216" i="5"/>
  <c r="AN216" i="5" s="1"/>
  <c r="H217" i="5"/>
  <c r="AM217" i="5" s="1"/>
  <c r="I217" i="5"/>
  <c r="AN217" i="5" s="1"/>
  <c r="H218" i="5"/>
  <c r="AM218" i="5" s="1"/>
  <c r="I218" i="5"/>
  <c r="AN218" i="5" s="1"/>
  <c r="H219" i="5"/>
  <c r="AM219" i="5" s="1"/>
  <c r="I219" i="5"/>
  <c r="AN219" i="5" s="1"/>
  <c r="H220" i="5"/>
  <c r="AM220" i="5" s="1"/>
  <c r="I220" i="5"/>
  <c r="AN220" i="5" s="1"/>
  <c r="H221" i="5"/>
  <c r="AM221" i="5" s="1"/>
  <c r="I221" i="5"/>
  <c r="AN221" i="5" s="1"/>
  <c r="H222" i="5"/>
  <c r="AM222" i="5" s="1"/>
  <c r="I222" i="5"/>
  <c r="AN222" i="5" s="1"/>
  <c r="H223" i="5"/>
  <c r="AM223" i="5" s="1"/>
  <c r="I223" i="5"/>
  <c r="AN223" i="5" s="1"/>
  <c r="H224" i="5"/>
  <c r="AM224" i="5" s="1"/>
  <c r="I224" i="5"/>
  <c r="AN224" i="5" s="1"/>
  <c r="H225" i="5"/>
  <c r="AM225" i="5" s="1"/>
  <c r="I225" i="5"/>
  <c r="AN225" i="5" s="1"/>
  <c r="H226" i="5"/>
  <c r="AM226" i="5" s="1"/>
  <c r="I226" i="5"/>
  <c r="AN226" i="5" s="1"/>
  <c r="H227" i="5"/>
  <c r="AM227" i="5" s="1"/>
  <c r="I227" i="5"/>
  <c r="AN227" i="5" s="1"/>
  <c r="H228" i="5"/>
  <c r="AM228" i="5" s="1"/>
  <c r="I228" i="5"/>
  <c r="AN228" i="5" s="1"/>
  <c r="H229" i="5"/>
  <c r="AM229" i="5" s="1"/>
  <c r="I229" i="5"/>
  <c r="AN229" i="5" s="1"/>
  <c r="H230" i="5"/>
  <c r="AM230" i="5" s="1"/>
  <c r="I230" i="5"/>
  <c r="AN230" i="5" s="1"/>
  <c r="H231" i="5"/>
  <c r="AM231" i="5" s="1"/>
  <c r="I231" i="5"/>
  <c r="AN231" i="5" s="1"/>
  <c r="H232" i="5"/>
  <c r="AM232" i="5" s="1"/>
  <c r="I232" i="5"/>
  <c r="AN232" i="5" s="1"/>
  <c r="H233" i="5"/>
  <c r="AM233" i="5" s="1"/>
  <c r="I233" i="5"/>
  <c r="AN233" i="5" s="1"/>
  <c r="H234" i="5"/>
  <c r="AM234" i="5" s="1"/>
  <c r="I234" i="5"/>
  <c r="AN234" i="5" s="1"/>
  <c r="H235" i="5"/>
  <c r="AM235" i="5" s="1"/>
  <c r="I235" i="5"/>
  <c r="AN235" i="5" s="1"/>
  <c r="H236" i="5"/>
  <c r="AM236" i="5" s="1"/>
  <c r="I236" i="5"/>
  <c r="AN236" i="5" s="1"/>
  <c r="H237" i="5"/>
  <c r="AM237" i="5" s="1"/>
  <c r="I237" i="5"/>
  <c r="AN237" i="5" s="1"/>
  <c r="S5" i="5"/>
  <c r="T5" i="5"/>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T4" i="5"/>
  <c r="S4" i="5"/>
  <c r="I4" i="5"/>
  <c r="AN4" i="5" s="1"/>
  <c r="H4" i="5"/>
  <c r="AM4" i="5" s="1"/>
  <c r="U3" i="9"/>
  <c r="T3" i="9"/>
  <c r="J3" i="9"/>
  <c r="I3" i="9"/>
  <c r="S2" i="5"/>
  <c r="T2" i="9" s="1"/>
  <c r="H2" i="5"/>
  <c r="I2" i="9" s="1"/>
  <c r="J4" i="3"/>
  <c r="J5" i="3"/>
  <c r="T5" i="3" s="1"/>
  <c r="J6" i="3"/>
  <c r="J7" i="3"/>
  <c r="J8" i="3"/>
  <c r="J9" i="3"/>
  <c r="T9" i="3" s="1"/>
  <c r="J10" i="3"/>
  <c r="J11" i="3"/>
  <c r="J12" i="3"/>
  <c r="J13" i="3"/>
  <c r="T13" i="3" s="1"/>
  <c r="J14" i="3"/>
  <c r="J15" i="3"/>
  <c r="J16" i="3"/>
  <c r="J17" i="3"/>
  <c r="T17" i="3" s="1"/>
  <c r="J18" i="3"/>
  <c r="J19" i="3"/>
  <c r="J20" i="3"/>
  <c r="J21" i="3"/>
  <c r="V21" i="3" s="1"/>
  <c r="Y21" i="3" s="1"/>
  <c r="J22" i="3"/>
  <c r="J23" i="3"/>
  <c r="J24" i="3"/>
  <c r="J25" i="3"/>
  <c r="V25" i="3" s="1"/>
  <c r="Y25" i="3" s="1"/>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T25" i="3"/>
  <c r="AB19" i="9"/>
  <c r="AB20" i="9"/>
  <c r="AB21" i="9"/>
  <c r="AB22" i="9"/>
  <c r="AB23" i="9"/>
  <c r="AB24" i="9"/>
  <c r="AB25" i="9"/>
  <c r="AB26" i="9"/>
  <c r="AB28" i="9"/>
  <c r="AB31" i="9"/>
  <c r="AB32" i="9"/>
  <c r="AB33" i="9"/>
  <c r="AB34" i="9"/>
  <c r="AB39" i="9"/>
  <c r="AB40" i="9"/>
  <c r="AB41" i="9"/>
  <c r="AA19" i="9"/>
  <c r="AD19" i="9"/>
  <c r="AA20" i="9"/>
  <c r="AD20" i="9"/>
  <c r="AA21" i="9"/>
  <c r="AD21" i="9"/>
  <c r="AA22" i="9"/>
  <c r="AD22" i="9"/>
  <c r="AA23" i="9"/>
  <c r="AD23" i="9"/>
  <c r="AA24" i="9"/>
  <c r="AD24" i="9"/>
  <c r="AA25" i="9"/>
  <c r="AD25" i="9"/>
  <c r="AA26" i="9"/>
  <c r="AD26" i="9"/>
  <c r="AA28" i="9"/>
  <c r="AD28" i="9"/>
  <c r="AA31" i="9"/>
  <c r="AD31" i="9"/>
  <c r="AA32" i="9"/>
  <c r="AD32" i="9"/>
  <c r="AA33" i="9"/>
  <c r="AD33" i="9"/>
  <c r="AA34" i="9"/>
  <c r="AD34" i="9"/>
  <c r="AA39" i="9"/>
  <c r="AD39" i="9"/>
  <c r="AA40" i="9"/>
  <c r="AD40" i="9"/>
  <c r="AA41" i="9"/>
  <c r="AD41" i="9"/>
  <c r="AC3" i="5"/>
  <c r="AD3" i="9" s="1"/>
  <c r="AB3" i="5"/>
  <c r="AC3" i="9" s="1"/>
  <c r="AA3" i="5"/>
  <c r="AB3" i="9" s="1"/>
  <c r="AA2" i="5"/>
  <c r="AB2" i="9" s="1"/>
  <c r="T21" i="3"/>
  <c r="U31" i="3"/>
  <c r="V31" i="3"/>
  <c r="Y31" i="3" s="1"/>
  <c r="U35" i="3"/>
  <c r="V35" i="3"/>
  <c r="Y35" i="3" s="1"/>
  <c r="U39" i="3"/>
  <c r="V39" i="3"/>
  <c r="Y39" i="3" s="1"/>
  <c r="U43" i="3"/>
  <c r="V43" i="3"/>
  <c r="Y43" i="3" s="1"/>
  <c r="U47" i="3"/>
  <c r="V47" i="3"/>
  <c r="Y47" i="3" s="1"/>
  <c r="U51" i="3"/>
  <c r="V51" i="3"/>
  <c r="Y51" i="3" s="1"/>
  <c r="U55" i="3"/>
  <c r="V55" i="3"/>
  <c r="Y55" i="3" s="1"/>
  <c r="U59" i="3"/>
  <c r="V59" i="3"/>
  <c r="Y59" i="3" s="1"/>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7" i="3"/>
  <c r="L6" i="3"/>
  <c r="L5" i="3"/>
  <c r="L4" i="3"/>
  <c r="T31" i="3"/>
  <c r="T35" i="3"/>
  <c r="T39" i="3"/>
  <c r="T43" i="3"/>
  <c r="T47" i="3"/>
  <c r="T51" i="3"/>
  <c r="T55" i="3"/>
  <c r="T59" i="3"/>
  <c r="V17" i="3"/>
  <c r="Y17" i="3" s="1"/>
  <c r="Y34" i="9"/>
  <c r="Y39" i="9"/>
  <c r="Y40" i="9"/>
  <c r="Y41" i="9"/>
  <c r="Y31" i="9"/>
  <c r="Y32" i="9"/>
  <c r="Y33" i="9"/>
  <c r="Y28" i="9"/>
  <c r="AF3" i="9"/>
  <c r="AF2" i="9"/>
  <c r="AF1" i="9"/>
  <c r="Y1" i="9"/>
  <c r="N1" i="9"/>
  <c r="C1" i="9"/>
  <c r="D20" i="5"/>
  <c r="AI20" i="5" s="1"/>
  <c r="E20" i="5"/>
  <c r="AJ20" i="5" s="1"/>
  <c r="F20" i="5"/>
  <c r="AK20" i="5" s="1"/>
  <c r="G20" i="5"/>
  <c r="AL20" i="5" s="1"/>
  <c r="O20" i="5"/>
  <c r="P20" i="5"/>
  <c r="Q20" i="5"/>
  <c r="R20" i="5"/>
  <c r="D21" i="5"/>
  <c r="AI21" i="5" s="1"/>
  <c r="E21" i="5"/>
  <c r="AJ21" i="5" s="1"/>
  <c r="F21" i="5"/>
  <c r="AK21" i="5" s="1"/>
  <c r="G21" i="5"/>
  <c r="AL21" i="5" s="1"/>
  <c r="O21" i="5"/>
  <c r="P21" i="5"/>
  <c r="Q21" i="5"/>
  <c r="R21" i="5"/>
  <c r="D22" i="5"/>
  <c r="AI22" i="5" s="1"/>
  <c r="E22" i="5"/>
  <c r="AJ22" i="5" s="1"/>
  <c r="F22" i="5"/>
  <c r="AK22" i="5" s="1"/>
  <c r="G22" i="5"/>
  <c r="AL22" i="5" s="1"/>
  <c r="O22" i="5"/>
  <c r="P22" i="5"/>
  <c r="Q22" i="5"/>
  <c r="R22" i="5"/>
  <c r="D23" i="5"/>
  <c r="AI23" i="5" s="1"/>
  <c r="E23" i="5"/>
  <c r="AJ23" i="5" s="1"/>
  <c r="F23" i="5"/>
  <c r="AK23" i="5" s="1"/>
  <c r="G23" i="5"/>
  <c r="AL23" i="5" s="1"/>
  <c r="O23" i="5"/>
  <c r="P23" i="5"/>
  <c r="Q23" i="5"/>
  <c r="R23" i="5"/>
  <c r="D24" i="5"/>
  <c r="AI24" i="5" s="1"/>
  <c r="E24" i="5"/>
  <c r="AJ24" i="5" s="1"/>
  <c r="F24" i="5"/>
  <c r="AK24" i="5" s="1"/>
  <c r="G24" i="5"/>
  <c r="AL24" i="5" s="1"/>
  <c r="O24" i="5"/>
  <c r="P24" i="5"/>
  <c r="Q24" i="5"/>
  <c r="R24" i="5"/>
  <c r="D25" i="5"/>
  <c r="AI25" i="5" s="1"/>
  <c r="E25" i="5"/>
  <c r="AJ25" i="5" s="1"/>
  <c r="F25" i="5"/>
  <c r="AK25" i="5" s="1"/>
  <c r="G25" i="5"/>
  <c r="AL25" i="5" s="1"/>
  <c r="O25" i="5"/>
  <c r="P25" i="5"/>
  <c r="Q25" i="5"/>
  <c r="R25" i="5"/>
  <c r="D26" i="5"/>
  <c r="AI26" i="5" s="1"/>
  <c r="E26" i="5"/>
  <c r="AJ26" i="5" s="1"/>
  <c r="F26" i="5"/>
  <c r="AK26" i="5" s="1"/>
  <c r="G26" i="5"/>
  <c r="AL26" i="5" s="1"/>
  <c r="O26" i="5"/>
  <c r="P26" i="5"/>
  <c r="Q26" i="5"/>
  <c r="R26" i="5"/>
  <c r="D27" i="5"/>
  <c r="AI27" i="5" s="1"/>
  <c r="E27" i="5"/>
  <c r="AJ27" i="5" s="1"/>
  <c r="F27" i="5"/>
  <c r="AK27" i="5" s="1"/>
  <c r="G27" i="5"/>
  <c r="AL27" i="5" s="1"/>
  <c r="O27" i="5"/>
  <c r="P27" i="5"/>
  <c r="Q27" i="5"/>
  <c r="R27" i="5"/>
  <c r="D28" i="5"/>
  <c r="AI28" i="5" s="1"/>
  <c r="E28" i="5"/>
  <c r="AJ28" i="5" s="1"/>
  <c r="F28" i="5"/>
  <c r="AK28" i="5" s="1"/>
  <c r="G28" i="5"/>
  <c r="AL28" i="5" s="1"/>
  <c r="O28" i="5"/>
  <c r="P28" i="5"/>
  <c r="Q28" i="5"/>
  <c r="R28" i="5"/>
  <c r="D29" i="5"/>
  <c r="AI29" i="5" s="1"/>
  <c r="E29" i="5"/>
  <c r="AJ29" i="5" s="1"/>
  <c r="F29" i="5"/>
  <c r="AK29" i="5" s="1"/>
  <c r="G29" i="5"/>
  <c r="AL29" i="5" s="1"/>
  <c r="O29" i="5"/>
  <c r="P29" i="5"/>
  <c r="Q29" i="5"/>
  <c r="R29" i="5"/>
  <c r="D30" i="5"/>
  <c r="AI30" i="5" s="1"/>
  <c r="E30" i="5"/>
  <c r="AJ30" i="5" s="1"/>
  <c r="F30" i="5"/>
  <c r="AK30" i="5" s="1"/>
  <c r="G30" i="5"/>
  <c r="AL30" i="5" s="1"/>
  <c r="O30" i="5"/>
  <c r="P30" i="5"/>
  <c r="Q30" i="5"/>
  <c r="R30" i="5"/>
  <c r="D31" i="5"/>
  <c r="AI31" i="5" s="1"/>
  <c r="E31" i="5"/>
  <c r="AJ31" i="5" s="1"/>
  <c r="F31" i="5"/>
  <c r="AK31" i="5" s="1"/>
  <c r="G31" i="5"/>
  <c r="AL31" i="5" s="1"/>
  <c r="O31" i="5"/>
  <c r="P31" i="5"/>
  <c r="Q31" i="5"/>
  <c r="R31" i="5"/>
  <c r="D32" i="5"/>
  <c r="AI32" i="5" s="1"/>
  <c r="E32" i="5"/>
  <c r="AJ32" i="5" s="1"/>
  <c r="F32" i="5"/>
  <c r="AK32" i="5" s="1"/>
  <c r="G32" i="5"/>
  <c r="AL32" i="5" s="1"/>
  <c r="O32" i="5"/>
  <c r="P32" i="5"/>
  <c r="Q32" i="5"/>
  <c r="R32" i="5"/>
  <c r="D33" i="5"/>
  <c r="AI33" i="5" s="1"/>
  <c r="E33" i="5"/>
  <c r="AJ33" i="5" s="1"/>
  <c r="F33" i="5"/>
  <c r="AK33" i="5" s="1"/>
  <c r="G33" i="5"/>
  <c r="AL33" i="5" s="1"/>
  <c r="O33" i="5"/>
  <c r="P33" i="5"/>
  <c r="Q33" i="5"/>
  <c r="R33" i="5"/>
  <c r="D34" i="5"/>
  <c r="AI34" i="5" s="1"/>
  <c r="E34" i="5"/>
  <c r="AJ34" i="5" s="1"/>
  <c r="F34" i="5"/>
  <c r="AK34" i="5" s="1"/>
  <c r="G34" i="5"/>
  <c r="AL34" i="5" s="1"/>
  <c r="O34" i="5"/>
  <c r="P34" i="5"/>
  <c r="Q34" i="5"/>
  <c r="R34" i="5"/>
  <c r="D35" i="5"/>
  <c r="AI35" i="5" s="1"/>
  <c r="E35" i="5"/>
  <c r="AJ35" i="5" s="1"/>
  <c r="F35" i="5"/>
  <c r="AK35" i="5" s="1"/>
  <c r="G35" i="5"/>
  <c r="AL35" i="5" s="1"/>
  <c r="O35" i="5"/>
  <c r="P35" i="5"/>
  <c r="Q35" i="5"/>
  <c r="R35" i="5"/>
  <c r="D36" i="5"/>
  <c r="AI36" i="5" s="1"/>
  <c r="E36" i="5"/>
  <c r="AJ36" i="5" s="1"/>
  <c r="F36" i="5"/>
  <c r="AK36" i="5" s="1"/>
  <c r="G36" i="5"/>
  <c r="AL36" i="5" s="1"/>
  <c r="O36" i="5"/>
  <c r="P36" i="5"/>
  <c r="Q36" i="5"/>
  <c r="R36" i="5"/>
  <c r="D37" i="5"/>
  <c r="AI37" i="5" s="1"/>
  <c r="E37" i="5"/>
  <c r="AJ37" i="5" s="1"/>
  <c r="F37" i="5"/>
  <c r="AK37" i="5" s="1"/>
  <c r="G37" i="5"/>
  <c r="AL37" i="5" s="1"/>
  <c r="O37" i="5"/>
  <c r="P37" i="5"/>
  <c r="Q37" i="5"/>
  <c r="R37" i="5"/>
  <c r="D38" i="5"/>
  <c r="AI38" i="5" s="1"/>
  <c r="E38" i="5"/>
  <c r="AJ38" i="5" s="1"/>
  <c r="F38" i="5"/>
  <c r="AK38" i="5" s="1"/>
  <c r="G38" i="5"/>
  <c r="AL38" i="5" s="1"/>
  <c r="O38" i="5"/>
  <c r="P38" i="5"/>
  <c r="Q38" i="5"/>
  <c r="R38" i="5"/>
  <c r="D39" i="5"/>
  <c r="AI39" i="5" s="1"/>
  <c r="E39" i="5"/>
  <c r="AJ39" i="5" s="1"/>
  <c r="F39" i="5"/>
  <c r="AK39" i="5" s="1"/>
  <c r="G39" i="5"/>
  <c r="AL39" i="5" s="1"/>
  <c r="O39" i="5"/>
  <c r="P39" i="5"/>
  <c r="Q39" i="5"/>
  <c r="R39" i="5"/>
  <c r="D40" i="5"/>
  <c r="AI40" i="5" s="1"/>
  <c r="E40" i="5"/>
  <c r="AJ40" i="5" s="1"/>
  <c r="F40" i="5"/>
  <c r="AK40" i="5" s="1"/>
  <c r="G40" i="5"/>
  <c r="AL40" i="5" s="1"/>
  <c r="O40" i="5"/>
  <c r="P40" i="5"/>
  <c r="Q40" i="5"/>
  <c r="R40" i="5"/>
  <c r="D41" i="5"/>
  <c r="AI41" i="5" s="1"/>
  <c r="E41" i="5"/>
  <c r="AJ41" i="5" s="1"/>
  <c r="F41" i="5"/>
  <c r="AK41" i="5" s="1"/>
  <c r="G41" i="5"/>
  <c r="AL41" i="5" s="1"/>
  <c r="O41" i="5"/>
  <c r="P41" i="5"/>
  <c r="Q41" i="5"/>
  <c r="R41" i="5"/>
  <c r="D42" i="5"/>
  <c r="AI42" i="5" s="1"/>
  <c r="E42" i="5"/>
  <c r="AJ42" i="5" s="1"/>
  <c r="F42" i="5"/>
  <c r="AK42" i="5" s="1"/>
  <c r="G42" i="5"/>
  <c r="AL42" i="5" s="1"/>
  <c r="O42" i="5"/>
  <c r="P42" i="5"/>
  <c r="Q42" i="5"/>
  <c r="R42" i="5"/>
  <c r="D43" i="5"/>
  <c r="AI43" i="5" s="1"/>
  <c r="E43" i="5"/>
  <c r="AJ43" i="5" s="1"/>
  <c r="F43" i="5"/>
  <c r="AK43" i="5" s="1"/>
  <c r="G43" i="5"/>
  <c r="AL43" i="5" s="1"/>
  <c r="O43" i="5"/>
  <c r="P43" i="5"/>
  <c r="Q43" i="5"/>
  <c r="R43" i="5"/>
  <c r="D44" i="5"/>
  <c r="AI44" i="5" s="1"/>
  <c r="E44" i="5"/>
  <c r="AJ44" i="5" s="1"/>
  <c r="F44" i="5"/>
  <c r="AK44" i="5" s="1"/>
  <c r="G44" i="5"/>
  <c r="AL44" i="5" s="1"/>
  <c r="O44" i="5"/>
  <c r="P44" i="5"/>
  <c r="Q44" i="5"/>
  <c r="R44" i="5"/>
  <c r="D45" i="5"/>
  <c r="AI45" i="5" s="1"/>
  <c r="E45" i="5"/>
  <c r="AJ45" i="5" s="1"/>
  <c r="F45" i="5"/>
  <c r="AK45" i="5" s="1"/>
  <c r="G45" i="5"/>
  <c r="AL45" i="5" s="1"/>
  <c r="O45" i="5"/>
  <c r="P45" i="5"/>
  <c r="Q45" i="5"/>
  <c r="R45" i="5"/>
  <c r="D46" i="5"/>
  <c r="AI46" i="5" s="1"/>
  <c r="E46" i="5"/>
  <c r="AJ46" i="5" s="1"/>
  <c r="F46" i="5"/>
  <c r="AK46" i="5" s="1"/>
  <c r="G46" i="5"/>
  <c r="AL46" i="5" s="1"/>
  <c r="O46" i="5"/>
  <c r="P46" i="5"/>
  <c r="Q46" i="5"/>
  <c r="R46" i="5"/>
  <c r="D47" i="5"/>
  <c r="AI47" i="5" s="1"/>
  <c r="E47" i="5"/>
  <c r="AJ47" i="5" s="1"/>
  <c r="F47" i="5"/>
  <c r="AK47" i="5" s="1"/>
  <c r="G47" i="5"/>
  <c r="AL47" i="5" s="1"/>
  <c r="O47" i="5"/>
  <c r="P47" i="5"/>
  <c r="Q47" i="5"/>
  <c r="R47" i="5"/>
  <c r="D48" i="5"/>
  <c r="AI48" i="5" s="1"/>
  <c r="E48" i="5"/>
  <c r="AJ48" i="5" s="1"/>
  <c r="F48" i="5"/>
  <c r="AK48" i="5" s="1"/>
  <c r="G48" i="5"/>
  <c r="AL48" i="5" s="1"/>
  <c r="O48" i="5"/>
  <c r="P48" i="5"/>
  <c r="Q48" i="5"/>
  <c r="R48" i="5"/>
  <c r="D49" i="5"/>
  <c r="AI49" i="5" s="1"/>
  <c r="E49" i="5"/>
  <c r="AJ49" i="5" s="1"/>
  <c r="F49" i="5"/>
  <c r="AK49" i="5" s="1"/>
  <c r="G49" i="5"/>
  <c r="AL49" i="5" s="1"/>
  <c r="O49" i="5"/>
  <c r="P49" i="5"/>
  <c r="Q49" i="5"/>
  <c r="R49" i="5"/>
  <c r="D50" i="5"/>
  <c r="AI50" i="5" s="1"/>
  <c r="E50" i="5"/>
  <c r="AJ50" i="5" s="1"/>
  <c r="F50" i="5"/>
  <c r="AK50" i="5" s="1"/>
  <c r="G50" i="5"/>
  <c r="AL50" i="5" s="1"/>
  <c r="O50" i="5"/>
  <c r="P50" i="5"/>
  <c r="Q50" i="5"/>
  <c r="R50" i="5"/>
  <c r="D51" i="5"/>
  <c r="AI51" i="5" s="1"/>
  <c r="E51" i="5"/>
  <c r="AJ51" i="5" s="1"/>
  <c r="F51" i="5"/>
  <c r="AK51" i="5" s="1"/>
  <c r="G51" i="5"/>
  <c r="AL51" i="5" s="1"/>
  <c r="O51" i="5"/>
  <c r="P51" i="5"/>
  <c r="Q51" i="5"/>
  <c r="R51" i="5"/>
  <c r="D52" i="5"/>
  <c r="AI52" i="5" s="1"/>
  <c r="E52" i="5"/>
  <c r="AJ52" i="5" s="1"/>
  <c r="F52" i="5"/>
  <c r="AK52" i="5" s="1"/>
  <c r="G52" i="5"/>
  <c r="AL52" i="5" s="1"/>
  <c r="O52" i="5"/>
  <c r="P52" i="5"/>
  <c r="Q52" i="5"/>
  <c r="R52" i="5"/>
  <c r="D53" i="5"/>
  <c r="AI53" i="5" s="1"/>
  <c r="E53" i="5"/>
  <c r="AJ53" i="5" s="1"/>
  <c r="F53" i="5"/>
  <c r="AK53" i="5" s="1"/>
  <c r="G53" i="5"/>
  <c r="AL53" i="5" s="1"/>
  <c r="O53" i="5"/>
  <c r="P53" i="5"/>
  <c r="Q53" i="5"/>
  <c r="R53" i="5"/>
  <c r="D54" i="5"/>
  <c r="AI54" i="5" s="1"/>
  <c r="E54" i="5"/>
  <c r="AJ54" i="5" s="1"/>
  <c r="F54" i="5"/>
  <c r="AK54" i="5" s="1"/>
  <c r="G54" i="5"/>
  <c r="AL54" i="5" s="1"/>
  <c r="O54" i="5"/>
  <c r="P54" i="5"/>
  <c r="Q54" i="5"/>
  <c r="R54" i="5"/>
  <c r="D55" i="5"/>
  <c r="AI55" i="5" s="1"/>
  <c r="E55" i="5"/>
  <c r="AJ55" i="5" s="1"/>
  <c r="F55" i="5"/>
  <c r="AK55" i="5" s="1"/>
  <c r="G55" i="5"/>
  <c r="AL55" i="5" s="1"/>
  <c r="O55" i="5"/>
  <c r="P55" i="5"/>
  <c r="Q55" i="5"/>
  <c r="R55" i="5"/>
  <c r="D56" i="5"/>
  <c r="AI56" i="5" s="1"/>
  <c r="E56" i="5"/>
  <c r="AJ56" i="5" s="1"/>
  <c r="F56" i="5"/>
  <c r="AK56" i="5" s="1"/>
  <c r="G56" i="5"/>
  <c r="AL56" i="5" s="1"/>
  <c r="O56" i="5"/>
  <c r="P56" i="5"/>
  <c r="Q56" i="5"/>
  <c r="R56" i="5"/>
  <c r="D57" i="5"/>
  <c r="AI57" i="5" s="1"/>
  <c r="E57" i="5"/>
  <c r="AJ57" i="5" s="1"/>
  <c r="F57" i="5"/>
  <c r="AK57" i="5" s="1"/>
  <c r="G57" i="5"/>
  <c r="AL57" i="5" s="1"/>
  <c r="O57" i="5"/>
  <c r="P57" i="5"/>
  <c r="Q57" i="5"/>
  <c r="R57" i="5"/>
  <c r="D58" i="5"/>
  <c r="AI58" i="5" s="1"/>
  <c r="E58" i="5"/>
  <c r="AJ58" i="5" s="1"/>
  <c r="F58" i="5"/>
  <c r="AK58" i="5" s="1"/>
  <c r="G58" i="5"/>
  <c r="AL58" i="5" s="1"/>
  <c r="O58" i="5"/>
  <c r="P58" i="5"/>
  <c r="Q58" i="5"/>
  <c r="R58" i="5"/>
  <c r="D59" i="5"/>
  <c r="AI59" i="5" s="1"/>
  <c r="E59" i="5"/>
  <c r="AJ59" i="5" s="1"/>
  <c r="F59" i="5"/>
  <c r="AK59" i="5" s="1"/>
  <c r="G59" i="5"/>
  <c r="AL59" i="5" s="1"/>
  <c r="O59" i="5"/>
  <c r="P59" i="5"/>
  <c r="Q59" i="5"/>
  <c r="R59" i="5"/>
  <c r="D60" i="5"/>
  <c r="AI60" i="5" s="1"/>
  <c r="E60" i="5"/>
  <c r="AJ60" i="5" s="1"/>
  <c r="F60" i="5"/>
  <c r="AK60" i="5" s="1"/>
  <c r="G60" i="5"/>
  <c r="AL60" i="5" s="1"/>
  <c r="O60" i="5"/>
  <c r="P60" i="5"/>
  <c r="Q60" i="5"/>
  <c r="R60" i="5"/>
  <c r="D61" i="5"/>
  <c r="AI61" i="5" s="1"/>
  <c r="E61" i="5"/>
  <c r="AJ61" i="5" s="1"/>
  <c r="F61" i="5"/>
  <c r="AK61" i="5" s="1"/>
  <c r="G61" i="5"/>
  <c r="AL61" i="5" s="1"/>
  <c r="O61" i="5"/>
  <c r="P61" i="5"/>
  <c r="Q61" i="5"/>
  <c r="R61" i="5"/>
  <c r="D62" i="5"/>
  <c r="AI62" i="5" s="1"/>
  <c r="E62" i="5"/>
  <c r="AJ62" i="5" s="1"/>
  <c r="F62" i="5"/>
  <c r="AK62" i="5" s="1"/>
  <c r="G62" i="5"/>
  <c r="AL62" i="5" s="1"/>
  <c r="O62" i="5"/>
  <c r="P62" i="5"/>
  <c r="Q62" i="5"/>
  <c r="R62" i="5"/>
  <c r="D63" i="5"/>
  <c r="AI63" i="5" s="1"/>
  <c r="E63" i="5"/>
  <c r="AJ63" i="5" s="1"/>
  <c r="F63" i="5"/>
  <c r="AK63" i="5" s="1"/>
  <c r="G63" i="5"/>
  <c r="AL63" i="5" s="1"/>
  <c r="O63" i="5"/>
  <c r="P63" i="5"/>
  <c r="Q63" i="5"/>
  <c r="R63" i="5"/>
  <c r="D64" i="5"/>
  <c r="AI64" i="5" s="1"/>
  <c r="E64" i="5"/>
  <c r="AJ64" i="5" s="1"/>
  <c r="F64" i="5"/>
  <c r="AK64" i="5" s="1"/>
  <c r="G64" i="5"/>
  <c r="AL64" i="5" s="1"/>
  <c r="O64" i="5"/>
  <c r="P64" i="5"/>
  <c r="Q64" i="5"/>
  <c r="R64" i="5"/>
  <c r="D65" i="5"/>
  <c r="AI65" i="5" s="1"/>
  <c r="E65" i="5"/>
  <c r="AJ65" i="5" s="1"/>
  <c r="F65" i="5"/>
  <c r="AK65" i="5" s="1"/>
  <c r="G65" i="5"/>
  <c r="AL65" i="5" s="1"/>
  <c r="O65" i="5"/>
  <c r="P65" i="5"/>
  <c r="Q65" i="5"/>
  <c r="R65" i="5"/>
  <c r="D66" i="5"/>
  <c r="AI66" i="5" s="1"/>
  <c r="E66" i="5"/>
  <c r="AJ66" i="5" s="1"/>
  <c r="F66" i="5"/>
  <c r="AK66" i="5" s="1"/>
  <c r="G66" i="5"/>
  <c r="AL66" i="5" s="1"/>
  <c r="O66" i="5"/>
  <c r="P66" i="5"/>
  <c r="Q66" i="5"/>
  <c r="R66" i="5"/>
  <c r="D67" i="5"/>
  <c r="AI67" i="5" s="1"/>
  <c r="E67" i="5"/>
  <c r="AJ67" i="5" s="1"/>
  <c r="F67" i="5"/>
  <c r="AK67" i="5" s="1"/>
  <c r="G67" i="5"/>
  <c r="AL67" i="5" s="1"/>
  <c r="O67" i="5"/>
  <c r="P67" i="5"/>
  <c r="Q67" i="5"/>
  <c r="R67" i="5"/>
  <c r="D68" i="5"/>
  <c r="AI68" i="5" s="1"/>
  <c r="E68" i="5"/>
  <c r="AJ68" i="5" s="1"/>
  <c r="F68" i="5"/>
  <c r="AK68" i="5" s="1"/>
  <c r="G68" i="5"/>
  <c r="AL68" i="5" s="1"/>
  <c r="O68" i="5"/>
  <c r="P68" i="5"/>
  <c r="Q68" i="5"/>
  <c r="R68" i="5"/>
  <c r="D69" i="5"/>
  <c r="AI69" i="5" s="1"/>
  <c r="E69" i="5"/>
  <c r="AJ69" i="5" s="1"/>
  <c r="F69" i="5"/>
  <c r="AK69" i="5" s="1"/>
  <c r="G69" i="5"/>
  <c r="AL69" i="5" s="1"/>
  <c r="O69" i="5"/>
  <c r="P69" i="5"/>
  <c r="Q69" i="5"/>
  <c r="R69" i="5"/>
  <c r="D70" i="5"/>
  <c r="AI70" i="5" s="1"/>
  <c r="E70" i="5"/>
  <c r="AJ70" i="5" s="1"/>
  <c r="F70" i="5"/>
  <c r="AK70" i="5" s="1"/>
  <c r="G70" i="5"/>
  <c r="AL70" i="5" s="1"/>
  <c r="O70" i="5"/>
  <c r="P70" i="5"/>
  <c r="Q70" i="5"/>
  <c r="R70" i="5"/>
  <c r="D71" i="5"/>
  <c r="AI71" i="5" s="1"/>
  <c r="E71" i="5"/>
  <c r="AJ71" i="5" s="1"/>
  <c r="F71" i="5"/>
  <c r="AK71" i="5" s="1"/>
  <c r="G71" i="5"/>
  <c r="AL71" i="5" s="1"/>
  <c r="O71" i="5"/>
  <c r="P71" i="5"/>
  <c r="Q71" i="5"/>
  <c r="R71" i="5"/>
  <c r="D72" i="5"/>
  <c r="AI72" i="5" s="1"/>
  <c r="E72" i="5"/>
  <c r="AJ72" i="5" s="1"/>
  <c r="F72" i="5"/>
  <c r="AK72" i="5" s="1"/>
  <c r="G72" i="5"/>
  <c r="AL72" i="5" s="1"/>
  <c r="O72" i="5"/>
  <c r="P72" i="5"/>
  <c r="Q72" i="5"/>
  <c r="R72" i="5"/>
  <c r="D73" i="5"/>
  <c r="AI73" i="5" s="1"/>
  <c r="E73" i="5"/>
  <c r="AJ73" i="5" s="1"/>
  <c r="F73" i="5"/>
  <c r="AK73" i="5" s="1"/>
  <c r="G73" i="5"/>
  <c r="AL73" i="5" s="1"/>
  <c r="O73" i="5"/>
  <c r="P73" i="5"/>
  <c r="Q73" i="5"/>
  <c r="R73" i="5"/>
  <c r="D74" i="5"/>
  <c r="AI74" i="5" s="1"/>
  <c r="E74" i="5"/>
  <c r="AJ74" i="5" s="1"/>
  <c r="F74" i="5"/>
  <c r="AK74" i="5" s="1"/>
  <c r="G74" i="5"/>
  <c r="AL74" i="5" s="1"/>
  <c r="O74" i="5"/>
  <c r="P74" i="5"/>
  <c r="Q74" i="5"/>
  <c r="R74" i="5"/>
  <c r="D75" i="5"/>
  <c r="AI75" i="5" s="1"/>
  <c r="E75" i="5"/>
  <c r="AJ75" i="5" s="1"/>
  <c r="F75" i="5"/>
  <c r="AK75" i="5" s="1"/>
  <c r="G75" i="5"/>
  <c r="AL75" i="5" s="1"/>
  <c r="O75" i="5"/>
  <c r="P75" i="5"/>
  <c r="Q75" i="5"/>
  <c r="R75" i="5"/>
  <c r="D76" i="5"/>
  <c r="AI76" i="5" s="1"/>
  <c r="E76" i="5"/>
  <c r="AJ76" i="5" s="1"/>
  <c r="F76" i="5"/>
  <c r="AK76" i="5" s="1"/>
  <c r="G76" i="5"/>
  <c r="AL76" i="5" s="1"/>
  <c r="O76" i="5"/>
  <c r="P76" i="5"/>
  <c r="Q76" i="5"/>
  <c r="R76" i="5"/>
  <c r="D77" i="5"/>
  <c r="AI77" i="5" s="1"/>
  <c r="E77" i="5"/>
  <c r="AJ77" i="5" s="1"/>
  <c r="F77" i="5"/>
  <c r="AK77" i="5" s="1"/>
  <c r="G77" i="5"/>
  <c r="AL77" i="5" s="1"/>
  <c r="O77" i="5"/>
  <c r="P77" i="5"/>
  <c r="Q77" i="5"/>
  <c r="R77" i="5"/>
  <c r="D78" i="5"/>
  <c r="AI78" i="5" s="1"/>
  <c r="E78" i="5"/>
  <c r="AJ78" i="5" s="1"/>
  <c r="F78" i="5"/>
  <c r="AK78" i="5" s="1"/>
  <c r="G78" i="5"/>
  <c r="AL78" i="5" s="1"/>
  <c r="O78" i="5"/>
  <c r="P78" i="5"/>
  <c r="Q78" i="5"/>
  <c r="R78" i="5"/>
  <c r="D79" i="5"/>
  <c r="AI79" i="5" s="1"/>
  <c r="BN79" i="5" s="1"/>
  <c r="E79" i="5"/>
  <c r="AJ79" i="5" s="1"/>
  <c r="F79" i="5"/>
  <c r="AK79" i="5" s="1"/>
  <c r="BO79" i="5" s="1"/>
  <c r="G79" i="5"/>
  <c r="AL79" i="5" s="1"/>
  <c r="O79" i="5"/>
  <c r="P79" i="5"/>
  <c r="Q79" i="5"/>
  <c r="R79" i="5"/>
  <c r="D80" i="5"/>
  <c r="AI80" i="5" s="1"/>
  <c r="BN80" i="5" s="1"/>
  <c r="E80" i="5"/>
  <c r="AJ80" i="5" s="1"/>
  <c r="F80" i="5"/>
  <c r="AK80" i="5" s="1"/>
  <c r="BO80" i="5" s="1"/>
  <c r="G80" i="5"/>
  <c r="AL80" i="5" s="1"/>
  <c r="O80" i="5"/>
  <c r="P80" i="5"/>
  <c r="Q80" i="5"/>
  <c r="R80" i="5"/>
  <c r="D81" i="5"/>
  <c r="AI81" i="5" s="1"/>
  <c r="BN81" i="5" s="1"/>
  <c r="E81" i="5"/>
  <c r="AJ81" i="5" s="1"/>
  <c r="F81" i="5"/>
  <c r="AK81" i="5" s="1"/>
  <c r="BO81" i="5" s="1"/>
  <c r="G81" i="5"/>
  <c r="AL81" i="5" s="1"/>
  <c r="O81" i="5"/>
  <c r="P81" i="5"/>
  <c r="Q81" i="5"/>
  <c r="R81" i="5"/>
  <c r="D82" i="5"/>
  <c r="E82" i="5"/>
  <c r="F82" i="5"/>
  <c r="G82" i="5"/>
  <c r="O82" i="5"/>
  <c r="P82" i="5"/>
  <c r="Q82" i="5"/>
  <c r="R82" i="5"/>
  <c r="D83" i="5"/>
  <c r="E83" i="5"/>
  <c r="F83" i="5"/>
  <c r="G83" i="5"/>
  <c r="O83" i="5"/>
  <c r="P83" i="5"/>
  <c r="Q83" i="5"/>
  <c r="R83" i="5"/>
  <c r="D84" i="5"/>
  <c r="E84" i="5"/>
  <c r="F84" i="5"/>
  <c r="G84" i="5"/>
  <c r="O84" i="5"/>
  <c r="P84" i="5"/>
  <c r="Q84" i="5"/>
  <c r="R84" i="5"/>
  <c r="D85" i="5"/>
  <c r="E85" i="5"/>
  <c r="F85" i="5"/>
  <c r="G85" i="5"/>
  <c r="O85" i="5"/>
  <c r="P85" i="5"/>
  <c r="Q85" i="5"/>
  <c r="R85" i="5"/>
  <c r="D86" i="5"/>
  <c r="E86" i="5"/>
  <c r="F86" i="5"/>
  <c r="G86" i="5"/>
  <c r="O86" i="5"/>
  <c r="P86" i="5"/>
  <c r="Q86" i="5"/>
  <c r="R86" i="5"/>
  <c r="D87" i="5"/>
  <c r="E87" i="5"/>
  <c r="F87" i="5"/>
  <c r="G87" i="5"/>
  <c r="O87" i="5"/>
  <c r="P87" i="5"/>
  <c r="Q87" i="5"/>
  <c r="R87" i="5"/>
  <c r="D88" i="5"/>
  <c r="E88" i="5"/>
  <c r="F88" i="5"/>
  <c r="G88" i="5"/>
  <c r="O88" i="5"/>
  <c r="P88" i="5"/>
  <c r="Q88" i="5"/>
  <c r="R88" i="5"/>
  <c r="D89" i="5"/>
  <c r="E89" i="5"/>
  <c r="F89" i="5"/>
  <c r="G89" i="5"/>
  <c r="O89" i="5"/>
  <c r="P89" i="5"/>
  <c r="Q89" i="5"/>
  <c r="R89" i="5"/>
  <c r="D90" i="5"/>
  <c r="E90" i="5"/>
  <c r="F90" i="5"/>
  <c r="G90" i="5"/>
  <c r="O90" i="5"/>
  <c r="P90" i="5"/>
  <c r="Q90" i="5"/>
  <c r="R90" i="5"/>
  <c r="D91" i="5"/>
  <c r="E91" i="5"/>
  <c r="F91" i="5"/>
  <c r="G91" i="5"/>
  <c r="O91" i="5"/>
  <c r="P91" i="5"/>
  <c r="Q91" i="5"/>
  <c r="R91" i="5"/>
  <c r="D92" i="5"/>
  <c r="E92" i="5"/>
  <c r="F92" i="5"/>
  <c r="G92" i="5"/>
  <c r="O92" i="5"/>
  <c r="P92" i="5"/>
  <c r="Q92" i="5"/>
  <c r="R92" i="5"/>
  <c r="D93" i="5"/>
  <c r="E93" i="5"/>
  <c r="F93" i="5"/>
  <c r="G93" i="5"/>
  <c r="O93" i="5"/>
  <c r="P93" i="5"/>
  <c r="Q93" i="5"/>
  <c r="R93" i="5"/>
  <c r="D94" i="5"/>
  <c r="E94" i="5"/>
  <c r="F94" i="5"/>
  <c r="G94" i="5"/>
  <c r="O94" i="5"/>
  <c r="P94" i="5"/>
  <c r="Q94" i="5"/>
  <c r="R94" i="5"/>
  <c r="D95" i="5"/>
  <c r="E95" i="5"/>
  <c r="F95" i="5"/>
  <c r="G95" i="5"/>
  <c r="O95" i="5"/>
  <c r="P95" i="5"/>
  <c r="Q95" i="5"/>
  <c r="R95" i="5"/>
  <c r="D96" i="5"/>
  <c r="E96" i="5"/>
  <c r="F96" i="5"/>
  <c r="G96" i="5"/>
  <c r="O96" i="5"/>
  <c r="P96" i="5"/>
  <c r="Q96" i="5"/>
  <c r="R96" i="5"/>
  <c r="D97" i="5"/>
  <c r="E97" i="5"/>
  <c r="F97" i="5"/>
  <c r="G97" i="5"/>
  <c r="O97" i="5"/>
  <c r="P97" i="5"/>
  <c r="Q97" i="5"/>
  <c r="R97" i="5"/>
  <c r="D98" i="5"/>
  <c r="E98" i="5"/>
  <c r="F98" i="5"/>
  <c r="G98" i="5"/>
  <c r="O98" i="5"/>
  <c r="P98" i="5"/>
  <c r="Q98" i="5"/>
  <c r="R98" i="5"/>
  <c r="D99" i="5"/>
  <c r="E99" i="5"/>
  <c r="F99" i="5"/>
  <c r="G99" i="5"/>
  <c r="O99" i="5"/>
  <c r="P99" i="5"/>
  <c r="Q99" i="5"/>
  <c r="R99" i="5"/>
  <c r="D100" i="5"/>
  <c r="E100" i="5"/>
  <c r="F100" i="5"/>
  <c r="G100" i="5"/>
  <c r="O100" i="5"/>
  <c r="P100" i="5"/>
  <c r="Q100" i="5"/>
  <c r="R100" i="5"/>
  <c r="D101" i="5"/>
  <c r="E101" i="5"/>
  <c r="F101" i="5"/>
  <c r="G101" i="5"/>
  <c r="O101" i="5"/>
  <c r="P101" i="5"/>
  <c r="Q101" i="5"/>
  <c r="R101" i="5"/>
  <c r="D102" i="5"/>
  <c r="E102" i="5"/>
  <c r="F102" i="5"/>
  <c r="G102" i="5"/>
  <c r="O102" i="5"/>
  <c r="P102" i="5"/>
  <c r="Q102" i="5"/>
  <c r="R102" i="5"/>
  <c r="D103" i="5"/>
  <c r="E103" i="5"/>
  <c r="F103" i="5"/>
  <c r="G103" i="5"/>
  <c r="O103" i="5"/>
  <c r="P103" i="5"/>
  <c r="Q103" i="5"/>
  <c r="R103" i="5"/>
  <c r="D104" i="5"/>
  <c r="E104" i="5"/>
  <c r="F104" i="5"/>
  <c r="G104" i="5"/>
  <c r="O104" i="5"/>
  <c r="P104" i="5"/>
  <c r="Q104" i="5"/>
  <c r="R104" i="5"/>
  <c r="D105" i="5"/>
  <c r="E105" i="5"/>
  <c r="F105" i="5"/>
  <c r="G105" i="5"/>
  <c r="O105" i="5"/>
  <c r="P105" i="5"/>
  <c r="Q105" i="5"/>
  <c r="R105" i="5"/>
  <c r="D106" i="5"/>
  <c r="E106" i="5"/>
  <c r="F106" i="5"/>
  <c r="G106" i="5"/>
  <c r="O106" i="5"/>
  <c r="P106" i="5"/>
  <c r="Q106" i="5"/>
  <c r="R106" i="5"/>
  <c r="D107" i="5"/>
  <c r="E107" i="5"/>
  <c r="F107" i="5"/>
  <c r="G107" i="5"/>
  <c r="O107" i="5"/>
  <c r="P107" i="5"/>
  <c r="Q107" i="5"/>
  <c r="R107" i="5"/>
  <c r="D108" i="5"/>
  <c r="E108" i="5"/>
  <c r="F108" i="5"/>
  <c r="G108" i="5"/>
  <c r="O108" i="5"/>
  <c r="P108" i="5"/>
  <c r="Q108" i="5"/>
  <c r="R108" i="5"/>
  <c r="D109" i="5"/>
  <c r="E109" i="5"/>
  <c r="F109" i="5"/>
  <c r="G109" i="5"/>
  <c r="O109" i="5"/>
  <c r="P109" i="5"/>
  <c r="Q109" i="5"/>
  <c r="R109" i="5"/>
  <c r="D110" i="5"/>
  <c r="E110" i="5"/>
  <c r="F110" i="5"/>
  <c r="G110" i="5"/>
  <c r="O110" i="5"/>
  <c r="P110" i="5"/>
  <c r="Q110" i="5"/>
  <c r="R110" i="5"/>
  <c r="D111" i="5"/>
  <c r="E111" i="5"/>
  <c r="F111" i="5"/>
  <c r="G111" i="5"/>
  <c r="O111" i="5"/>
  <c r="P111" i="5"/>
  <c r="Q111" i="5"/>
  <c r="R111" i="5"/>
  <c r="D112" i="5"/>
  <c r="E112" i="5"/>
  <c r="F112" i="5"/>
  <c r="G112" i="5"/>
  <c r="O112" i="5"/>
  <c r="P112" i="5"/>
  <c r="Q112" i="5"/>
  <c r="R112" i="5"/>
  <c r="D113" i="5"/>
  <c r="E113" i="5"/>
  <c r="F113" i="5"/>
  <c r="G113" i="5"/>
  <c r="O113" i="5"/>
  <c r="P113" i="5"/>
  <c r="Q113" i="5"/>
  <c r="R113" i="5"/>
  <c r="D114" i="5"/>
  <c r="E114" i="5"/>
  <c r="F114" i="5"/>
  <c r="G114" i="5"/>
  <c r="O114" i="5"/>
  <c r="P114" i="5"/>
  <c r="Q114" i="5"/>
  <c r="R114" i="5"/>
  <c r="D115" i="5"/>
  <c r="E115" i="5"/>
  <c r="F115" i="5"/>
  <c r="G115" i="5"/>
  <c r="O115" i="5"/>
  <c r="P115" i="5"/>
  <c r="Q115" i="5"/>
  <c r="R115" i="5"/>
  <c r="D116" i="5"/>
  <c r="E116" i="5"/>
  <c r="F116" i="5"/>
  <c r="G116" i="5"/>
  <c r="O116" i="5"/>
  <c r="P116" i="5"/>
  <c r="Q116" i="5"/>
  <c r="R116" i="5"/>
  <c r="D117" i="5"/>
  <c r="E117" i="5"/>
  <c r="F117" i="5"/>
  <c r="G117" i="5"/>
  <c r="O117" i="5"/>
  <c r="P117" i="5"/>
  <c r="Q117" i="5"/>
  <c r="R117" i="5"/>
  <c r="D118" i="5"/>
  <c r="E118" i="5"/>
  <c r="F118" i="5"/>
  <c r="G118" i="5"/>
  <c r="O118" i="5"/>
  <c r="P118" i="5"/>
  <c r="Q118" i="5"/>
  <c r="R118" i="5"/>
  <c r="D119" i="5"/>
  <c r="E119" i="5"/>
  <c r="F119" i="5"/>
  <c r="G119" i="5"/>
  <c r="O119" i="5"/>
  <c r="P119" i="5"/>
  <c r="Q119" i="5"/>
  <c r="R119" i="5"/>
  <c r="D120" i="5"/>
  <c r="E120" i="5"/>
  <c r="F120" i="5"/>
  <c r="G120" i="5"/>
  <c r="O120" i="5"/>
  <c r="P120" i="5"/>
  <c r="Q120" i="5"/>
  <c r="R120" i="5"/>
  <c r="D121" i="5"/>
  <c r="E121" i="5"/>
  <c r="F121" i="5"/>
  <c r="G121" i="5"/>
  <c r="O121" i="5"/>
  <c r="P121" i="5"/>
  <c r="Q121" i="5"/>
  <c r="R121" i="5"/>
  <c r="D122" i="5"/>
  <c r="E122" i="5"/>
  <c r="F122" i="5"/>
  <c r="G122" i="5"/>
  <c r="O122" i="5"/>
  <c r="P122" i="5"/>
  <c r="Q122" i="5"/>
  <c r="R122" i="5"/>
  <c r="D123" i="5"/>
  <c r="E123" i="5"/>
  <c r="F123" i="5"/>
  <c r="G123" i="5"/>
  <c r="O123" i="5"/>
  <c r="P123" i="5"/>
  <c r="Q123" i="5"/>
  <c r="R123" i="5"/>
  <c r="D124" i="5"/>
  <c r="E124" i="5"/>
  <c r="F124" i="5"/>
  <c r="G124" i="5"/>
  <c r="O124" i="5"/>
  <c r="P124" i="5"/>
  <c r="Q124" i="5"/>
  <c r="R124" i="5"/>
  <c r="D125" i="5"/>
  <c r="E125" i="5"/>
  <c r="F125" i="5"/>
  <c r="G125" i="5"/>
  <c r="O125" i="5"/>
  <c r="P125" i="5"/>
  <c r="Q125" i="5"/>
  <c r="R125" i="5"/>
  <c r="D126" i="5"/>
  <c r="E126" i="5"/>
  <c r="F126" i="5"/>
  <c r="G126" i="5"/>
  <c r="O126" i="5"/>
  <c r="P126" i="5"/>
  <c r="Q126" i="5"/>
  <c r="R126" i="5"/>
  <c r="D127" i="5"/>
  <c r="E127" i="5"/>
  <c r="F127" i="5"/>
  <c r="G127" i="5"/>
  <c r="O127" i="5"/>
  <c r="P127" i="5"/>
  <c r="Q127" i="5"/>
  <c r="R127" i="5"/>
  <c r="D128" i="5"/>
  <c r="E128" i="5"/>
  <c r="F128" i="5"/>
  <c r="G128" i="5"/>
  <c r="O128" i="5"/>
  <c r="P128" i="5"/>
  <c r="Q128" i="5"/>
  <c r="R128" i="5"/>
  <c r="D129" i="5"/>
  <c r="E129" i="5"/>
  <c r="F129" i="5"/>
  <c r="G129" i="5"/>
  <c r="O129" i="5"/>
  <c r="P129" i="5"/>
  <c r="Q129" i="5"/>
  <c r="R129" i="5"/>
  <c r="D130" i="5"/>
  <c r="E130" i="5"/>
  <c r="F130" i="5"/>
  <c r="G130" i="5"/>
  <c r="O130" i="5"/>
  <c r="P130" i="5"/>
  <c r="Q130" i="5"/>
  <c r="R130" i="5"/>
  <c r="D131" i="5"/>
  <c r="E131" i="5"/>
  <c r="F131" i="5"/>
  <c r="G131" i="5"/>
  <c r="O131" i="5"/>
  <c r="P131" i="5"/>
  <c r="Q131" i="5"/>
  <c r="R131" i="5"/>
  <c r="D132" i="5"/>
  <c r="E132" i="5"/>
  <c r="F132" i="5"/>
  <c r="G132" i="5"/>
  <c r="O132" i="5"/>
  <c r="P132" i="5"/>
  <c r="Q132" i="5"/>
  <c r="R132" i="5"/>
  <c r="D133" i="5"/>
  <c r="E133" i="5"/>
  <c r="F133" i="5"/>
  <c r="G133" i="5"/>
  <c r="O133" i="5"/>
  <c r="P133" i="5"/>
  <c r="Q133" i="5"/>
  <c r="R133" i="5"/>
  <c r="D134" i="5"/>
  <c r="E134" i="5"/>
  <c r="F134" i="5"/>
  <c r="G134" i="5"/>
  <c r="O134" i="5"/>
  <c r="P134" i="5"/>
  <c r="Q134" i="5"/>
  <c r="R134" i="5"/>
  <c r="D135" i="5"/>
  <c r="E135" i="5"/>
  <c r="F135" i="5"/>
  <c r="G135" i="5"/>
  <c r="O135" i="5"/>
  <c r="P135" i="5"/>
  <c r="Q135" i="5"/>
  <c r="R135" i="5"/>
  <c r="D136" i="5"/>
  <c r="E136" i="5"/>
  <c r="F136" i="5"/>
  <c r="G136" i="5"/>
  <c r="O136" i="5"/>
  <c r="P136" i="5"/>
  <c r="Q136" i="5"/>
  <c r="R136" i="5"/>
  <c r="D137" i="5"/>
  <c r="E137" i="5"/>
  <c r="F137" i="5"/>
  <c r="G137" i="5"/>
  <c r="O137" i="5"/>
  <c r="P137" i="5"/>
  <c r="Q137" i="5"/>
  <c r="R137" i="5"/>
  <c r="D138" i="5"/>
  <c r="E138" i="5"/>
  <c r="F138" i="5"/>
  <c r="G138" i="5"/>
  <c r="O138" i="5"/>
  <c r="P138" i="5"/>
  <c r="Q138" i="5"/>
  <c r="R138" i="5"/>
  <c r="D139" i="5"/>
  <c r="E139" i="5"/>
  <c r="F139" i="5"/>
  <c r="G139" i="5"/>
  <c r="O139" i="5"/>
  <c r="P139" i="5"/>
  <c r="Q139" i="5"/>
  <c r="R139" i="5"/>
  <c r="D140" i="5"/>
  <c r="AI140" i="5" s="1"/>
  <c r="E140" i="5"/>
  <c r="AJ140" i="5" s="1"/>
  <c r="F140" i="5"/>
  <c r="AK140" i="5" s="1"/>
  <c r="G140" i="5"/>
  <c r="AL140" i="5" s="1"/>
  <c r="O140" i="5"/>
  <c r="P140" i="5"/>
  <c r="Q140" i="5"/>
  <c r="R140" i="5"/>
  <c r="D141" i="5"/>
  <c r="AI141" i="5" s="1"/>
  <c r="E141" i="5"/>
  <c r="AJ141" i="5" s="1"/>
  <c r="F141" i="5"/>
  <c r="AK141" i="5" s="1"/>
  <c r="G141" i="5"/>
  <c r="AL141" i="5" s="1"/>
  <c r="O141" i="5"/>
  <c r="P141" i="5"/>
  <c r="Q141" i="5"/>
  <c r="R141" i="5"/>
  <c r="D142" i="5"/>
  <c r="AI142" i="5" s="1"/>
  <c r="E142" i="5"/>
  <c r="AJ142" i="5" s="1"/>
  <c r="F142" i="5"/>
  <c r="AK142" i="5" s="1"/>
  <c r="G142" i="5"/>
  <c r="AL142" i="5" s="1"/>
  <c r="O142" i="5"/>
  <c r="P142" i="5"/>
  <c r="Q142" i="5"/>
  <c r="R142" i="5"/>
  <c r="D143" i="5"/>
  <c r="AI143" i="5" s="1"/>
  <c r="E143" i="5"/>
  <c r="AJ143" i="5" s="1"/>
  <c r="F143" i="5"/>
  <c r="AK143" i="5" s="1"/>
  <c r="G143" i="5"/>
  <c r="AL143" i="5" s="1"/>
  <c r="O143" i="5"/>
  <c r="P143" i="5"/>
  <c r="Q143" i="5"/>
  <c r="R143" i="5"/>
  <c r="D144" i="5"/>
  <c r="AI144" i="5" s="1"/>
  <c r="E144" i="5"/>
  <c r="AJ144" i="5" s="1"/>
  <c r="F144" i="5"/>
  <c r="AK144" i="5" s="1"/>
  <c r="G144" i="5"/>
  <c r="AL144" i="5" s="1"/>
  <c r="O144" i="5"/>
  <c r="P144" i="5"/>
  <c r="Q144" i="5"/>
  <c r="R144" i="5"/>
  <c r="D145" i="5"/>
  <c r="AI145" i="5" s="1"/>
  <c r="E145" i="5"/>
  <c r="AJ145" i="5" s="1"/>
  <c r="F145" i="5"/>
  <c r="AK145" i="5" s="1"/>
  <c r="G145" i="5"/>
  <c r="AL145" i="5" s="1"/>
  <c r="O145" i="5"/>
  <c r="P145" i="5"/>
  <c r="Q145" i="5"/>
  <c r="R145" i="5"/>
  <c r="D146" i="5"/>
  <c r="AI146" i="5" s="1"/>
  <c r="E146" i="5"/>
  <c r="AJ146" i="5" s="1"/>
  <c r="F146" i="5"/>
  <c r="AK146" i="5" s="1"/>
  <c r="G146" i="5"/>
  <c r="AL146" i="5" s="1"/>
  <c r="O146" i="5"/>
  <c r="P146" i="5"/>
  <c r="Q146" i="5"/>
  <c r="R146" i="5"/>
  <c r="D147" i="5"/>
  <c r="AI147" i="5" s="1"/>
  <c r="E147" i="5"/>
  <c r="AJ147" i="5" s="1"/>
  <c r="F147" i="5"/>
  <c r="AK147" i="5" s="1"/>
  <c r="G147" i="5"/>
  <c r="AL147" i="5" s="1"/>
  <c r="O147" i="5"/>
  <c r="P147" i="5"/>
  <c r="Q147" i="5"/>
  <c r="R147" i="5"/>
  <c r="D148" i="5"/>
  <c r="AI148" i="5" s="1"/>
  <c r="E148" i="5"/>
  <c r="AJ148" i="5" s="1"/>
  <c r="F148" i="5"/>
  <c r="AK148" i="5" s="1"/>
  <c r="G148" i="5"/>
  <c r="AL148" i="5" s="1"/>
  <c r="O148" i="5"/>
  <c r="P148" i="5"/>
  <c r="Q148" i="5"/>
  <c r="R148" i="5"/>
  <c r="D149" i="5"/>
  <c r="AI149" i="5" s="1"/>
  <c r="E149" i="5"/>
  <c r="AJ149" i="5" s="1"/>
  <c r="F149" i="5"/>
  <c r="AK149" i="5" s="1"/>
  <c r="G149" i="5"/>
  <c r="AL149" i="5" s="1"/>
  <c r="O149" i="5"/>
  <c r="P149" i="5"/>
  <c r="Q149" i="5"/>
  <c r="R149" i="5"/>
  <c r="D150" i="5"/>
  <c r="AI150" i="5" s="1"/>
  <c r="E150" i="5"/>
  <c r="AJ150" i="5" s="1"/>
  <c r="F150" i="5"/>
  <c r="AK150" i="5" s="1"/>
  <c r="G150" i="5"/>
  <c r="AL150" i="5" s="1"/>
  <c r="O150" i="5"/>
  <c r="P150" i="5"/>
  <c r="Q150" i="5"/>
  <c r="R150" i="5"/>
  <c r="D151" i="5"/>
  <c r="AI151" i="5" s="1"/>
  <c r="E151" i="5"/>
  <c r="AJ151" i="5" s="1"/>
  <c r="F151" i="5"/>
  <c r="AK151" i="5" s="1"/>
  <c r="G151" i="5"/>
  <c r="AL151" i="5" s="1"/>
  <c r="O151" i="5"/>
  <c r="P151" i="5"/>
  <c r="Q151" i="5"/>
  <c r="R151" i="5"/>
  <c r="D152" i="5"/>
  <c r="AI152" i="5" s="1"/>
  <c r="E152" i="5"/>
  <c r="AJ152" i="5" s="1"/>
  <c r="F152" i="5"/>
  <c r="AK152" i="5" s="1"/>
  <c r="G152" i="5"/>
  <c r="AL152" i="5" s="1"/>
  <c r="O152" i="5"/>
  <c r="P152" i="5"/>
  <c r="Q152" i="5"/>
  <c r="R152" i="5"/>
  <c r="D153" i="5"/>
  <c r="AI153" i="5" s="1"/>
  <c r="E153" i="5"/>
  <c r="AJ153" i="5" s="1"/>
  <c r="F153" i="5"/>
  <c r="AK153" i="5" s="1"/>
  <c r="G153" i="5"/>
  <c r="AL153" i="5" s="1"/>
  <c r="O153" i="5"/>
  <c r="P153" i="5"/>
  <c r="Q153" i="5"/>
  <c r="R153" i="5"/>
  <c r="D154" i="5"/>
  <c r="AI154" i="5" s="1"/>
  <c r="E154" i="5"/>
  <c r="AJ154" i="5" s="1"/>
  <c r="F154" i="5"/>
  <c r="AK154" i="5" s="1"/>
  <c r="G154" i="5"/>
  <c r="AL154" i="5" s="1"/>
  <c r="O154" i="5"/>
  <c r="P154" i="5"/>
  <c r="Q154" i="5"/>
  <c r="R154" i="5"/>
  <c r="D155" i="5"/>
  <c r="AI155" i="5" s="1"/>
  <c r="E155" i="5"/>
  <c r="AJ155" i="5" s="1"/>
  <c r="F155" i="5"/>
  <c r="AK155" i="5" s="1"/>
  <c r="G155" i="5"/>
  <c r="AL155" i="5" s="1"/>
  <c r="O155" i="5"/>
  <c r="P155" i="5"/>
  <c r="Q155" i="5"/>
  <c r="R155" i="5"/>
  <c r="D156" i="5"/>
  <c r="AI156" i="5" s="1"/>
  <c r="E156" i="5"/>
  <c r="AJ156" i="5" s="1"/>
  <c r="F156" i="5"/>
  <c r="AK156" i="5" s="1"/>
  <c r="G156" i="5"/>
  <c r="AL156" i="5" s="1"/>
  <c r="O156" i="5"/>
  <c r="P156" i="5"/>
  <c r="Q156" i="5"/>
  <c r="R156" i="5"/>
  <c r="D157" i="5"/>
  <c r="AI157" i="5" s="1"/>
  <c r="E157" i="5"/>
  <c r="AJ157" i="5" s="1"/>
  <c r="F157" i="5"/>
  <c r="AK157" i="5" s="1"/>
  <c r="G157" i="5"/>
  <c r="AL157" i="5" s="1"/>
  <c r="O157" i="5"/>
  <c r="P157" i="5"/>
  <c r="Q157" i="5"/>
  <c r="R157" i="5"/>
  <c r="D158" i="5"/>
  <c r="AI158" i="5" s="1"/>
  <c r="E158" i="5"/>
  <c r="AJ158" i="5" s="1"/>
  <c r="F158" i="5"/>
  <c r="AK158" i="5" s="1"/>
  <c r="G158" i="5"/>
  <c r="AL158" i="5" s="1"/>
  <c r="O158" i="5"/>
  <c r="P158" i="5"/>
  <c r="Q158" i="5"/>
  <c r="R158" i="5"/>
  <c r="D159" i="5"/>
  <c r="AI159" i="5" s="1"/>
  <c r="E159" i="5"/>
  <c r="AJ159" i="5" s="1"/>
  <c r="F159" i="5"/>
  <c r="AK159" i="5" s="1"/>
  <c r="G159" i="5"/>
  <c r="AL159" i="5" s="1"/>
  <c r="O159" i="5"/>
  <c r="P159" i="5"/>
  <c r="Q159" i="5"/>
  <c r="R159" i="5"/>
  <c r="D160" i="5"/>
  <c r="AI160" i="5" s="1"/>
  <c r="E160" i="5"/>
  <c r="AJ160" i="5" s="1"/>
  <c r="F160" i="5"/>
  <c r="AK160" i="5" s="1"/>
  <c r="G160" i="5"/>
  <c r="AL160" i="5" s="1"/>
  <c r="O160" i="5"/>
  <c r="P160" i="5"/>
  <c r="Q160" i="5"/>
  <c r="R160" i="5"/>
  <c r="D161" i="5"/>
  <c r="AI161" i="5" s="1"/>
  <c r="E161" i="5"/>
  <c r="AJ161" i="5" s="1"/>
  <c r="F161" i="5"/>
  <c r="AK161" i="5" s="1"/>
  <c r="G161" i="5"/>
  <c r="AL161" i="5" s="1"/>
  <c r="O161" i="5"/>
  <c r="P161" i="5"/>
  <c r="Q161" i="5"/>
  <c r="R161" i="5"/>
  <c r="D162" i="5"/>
  <c r="AI162" i="5" s="1"/>
  <c r="E162" i="5"/>
  <c r="AJ162" i="5" s="1"/>
  <c r="F162" i="5"/>
  <c r="AK162" i="5" s="1"/>
  <c r="G162" i="5"/>
  <c r="AL162" i="5" s="1"/>
  <c r="O162" i="5"/>
  <c r="P162" i="5"/>
  <c r="Q162" i="5"/>
  <c r="R162" i="5"/>
  <c r="D163" i="5"/>
  <c r="AI163" i="5" s="1"/>
  <c r="E163" i="5"/>
  <c r="AJ163" i="5" s="1"/>
  <c r="F163" i="5"/>
  <c r="AK163" i="5" s="1"/>
  <c r="G163" i="5"/>
  <c r="AL163" i="5" s="1"/>
  <c r="O163" i="5"/>
  <c r="P163" i="5"/>
  <c r="Q163" i="5"/>
  <c r="R163" i="5"/>
  <c r="D164" i="5"/>
  <c r="AI164" i="5" s="1"/>
  <c r="E164" i="5"/>
  <c r="AJ164" i="5" s="1"/>
  <c r="F164" i="5"/>
  <c r="AK164" i="5" s="1"/>
  <c r="G164" i="5"/>
  <c r="AL164" i="5" s="1"/>
  <c r="O164" i="5"/>
  <c r="P164" i="5"/>
  <c r="Q164" i="5"/>
  <c r="R164" i="5"/>
  <c r="D165" i="5"/>
  <c r="AI165" i="5" s="1"/>
  <c r="E165" i="5"/>
  <c r="AJ165" i="5" s="1"/>
  <c r="F165" i="5"/>
  <c r="AK165" i="5" s="1"/>
  <c r="G165" i="5"/>
  <c r="AL165" i="5" s="1"/>
  <c r="O165" i="5"/>
  <c r="P165" i="5"/>
  <c r="Q165" i="5"/>
  <c r="R165" i="5"/>
  <c r="D166" i="5"/>
  <c r="AI166" i="5" s="1"/>
  <c r="E166" i="5"/>
  <c r="AJ166" i="5" s="1"/>
  <c r="F166" i="5"/>
  <c r="AK166" i="5" s="1"/>
  <c r="G166" i="5"/>
  <c r="AL166" i="5" s="1"/>
  <c r="O166" i="5"/>
  <c r="P166" i="5"/>
  <c r="Q166" i="5"/>
  <c r="R166" i="5"/>
  <c r="D167" i="5"/>
  <c r="AI167" i="5" s="1"/>
  <c r="E167" i="5"/>
  <c r="AJ167" i="5" s="1"/>
  <c r="F167" i="5"/>
  <c r="AK167" i="5" s="1"/>
  <c r="G167" i="5"/>
  <c r="AL167" i="5" s="1"/>
  <c r="O167" i="5"/>
  <c r="P167" i="5"/>
  <c r="Q167" i="5"/>
  <c r="R167" i="5"/>
  <c r="D168" i="5"/>
  <c r="AI168" i="5" s="1"/>
  <c r="E168" i="5"/>
  <c r="AJ168" i="5" s="1"/>
  <c r="F168" i="5"/>
  <c r="AK168" i="5" s="1"/>
  <c r="G168" i="5"/>
  <c r="AL168" i="5" s="1"/>
  <c r="O168" i="5"/>
  <c r="P168" i="5"/>
  <c r="Q168" i="5"/>
  <c r="R168" i="5"/>
  <c r="D169" i="5"/>
  <c r="AI169" i="5" s="1"/>
  <c r="E169" i="5"/>
  <c r="AJ169" i="5" s="1"/>
  <c r="F169" i="5"/>
  <c r="AK169" i="5" s="1"/>
  <c r="G169" i="5"/>
  <c r="AL169" i="5" s="1"/>
  <c r="O169" i="5"/>
  <c r="P169" i="5"/>
  <c r="Q169" i="5"/>
  <c r="R169" i="5"/>
  <c r="D170" i="5"/>
  <c r="AI170" i="5" s="1"/>
  <c r="E170" i="5"/>
  <c r="AJ170" i="5" s="1"/>
  <c r="F170" i="5"/>
  <c r="AK170" i="5" s="1"/>
  <c r="G170" i="5"/>
  <c r="AL170" i="5" s="1"/>
  <c r="O170" i="5"/>
  <c r="P170" i="5"/>
  <c r="Q170" i="5"/>
  <c r="R170" i="5"/>
  <c r="D171" i="5"/>
  <c r="AI171" i="5" s="1"/>
  <c r="E171" i="5"/>
  <c r="AJ171" i="5" s="1"/>
  <c r="F171" i="5"/>
  <c r="AK171" i="5" s="1"/>
  <c r="G171" i="5"/>
  <c r="AL171" i="5" s="1"/>
  <c r="O171" i="5"/>
  <c r="P171" i="5"/>
  <c r="Q171" i="5"/>
  <c r="R171" i="5"/>
  <c r="D172" i="5"/>
  <c r="AI172" i="5" s="1"/>
  <c r="E172" i="5"/>
  <c r="AJ172" i="5" s="1"/>
  <c r="F172" i="5"/>
  <c r="AK172" i="5" s="1"/>
  <c r="G172" i="5"/>
  <c r="AL172" i="5" s="1"/>
  <c r="O172" i="5"/>
  <c r="P172" i="5"/>
  <c r="Q172" i="5"/>
  <c r="R172" i="5"/>
  <c r="D173" i="5"/>
  <c r="AI173" i="5" s="1"/>
  <c r="E173" i="5"/>
  <c r="AJ173" i="5" s="1"/>
  <c r="F173" i="5"/>
  <c r="AK173" i="5" s="1"/>
  <c r="G173" i="5"/>
  <c r="AL173" i="5" s="1"/>
  <c r="O173" i="5"/>
  <c r="P173" i="5"/>
  <c r="Q173" i="5"/>
  <c r="R173" i="5"/>
  <c r="D174" i="5"/>
  <c r="AI174" i="5" s="1"/>
  <c r="E174" i="5"/>
  <c r="AJ174" i="5" s="1"/>
  <c r="F174" i="5"/>
  <c r="AK174" i="5" s="1"/>
  <c r="G174" i="5"/>
  <c r="AL174" i="5" s="1"/>
  <c r="O174" i="5"/>
  <c r="P174" i="5"/>
  <c r="Q174" i="5"/>
  <c r="R174" i="5"/>
  <c r="D175" i="5"/>
  <c r="AI175" i="5" s="1"/>
  <c r="E175" i="5"/>
  <c r="AJ175" i="5" s="1"/>
  <c r="F175" i="5"/>
  <c r="AK175" i="5" s="1"/>
  <c r="G175" i="5"/>
  <c r="AL175" i="5" s="1"/>
  <c r="O175" i="5"/>
  <c r="P175" i="5"/>
  <c r="Q175" i="5"/>
  <c r="R175" i="5"/>
  <c r="D176" i="5"/>
  <c r="AI176" i="5" s="1"/>
  <c r="E176" i="5"/>
  <c r="AJ176" i="5" s="1"/>
  <c r="F176" i="5"/>
  <c r="AK176" i="5" s="1"/>
  <c r="G176" i="5"/>
  <c r="AL176" i="5" s="1"/>
  <c r="O176" i="5"/>
  <c r="P176" i="5"/>
  <c r="Q176" i="5"/>
  <c r="R176" i="5"/>
  <c r="D177" i="5"/>
  <c r="AI177" i="5" s="1"/>
  <c r="E177" i="5"/>
  <c r="AJ177" i="5" s="1"/>
  <c r="F177" i="5"/>
  <c r="AK177" i="5" s="1"/>
  <c r="G177" i="5"/>
  <c r="AL177" i="5" s="1"/>
  <c r="O177" i="5"/>
  <c r="P177" i="5"/>
  <c r="Q177" i="5"/>
  <c r="R177" i="5"/>
  <c r="D178" i="5"/>
  <c r="AI178" i="5" s="1"/>
  <c r="E178" i="5"/>
  <c r="AJ178" i="5" s="1"/>
  <c r="F178" i="5"/>
  <c r="AK178" i="5" s="1"/>
  <c r="G178" i="5"/>
  <c r="AL178" i="5" s="1"/>
  <c r="O178" i="5"/>
  <c r="P178" i="5"/>
  <c r="Q178" i="5"/>
  <c r="R178" i="5"/>
  <c r="D179" i="5"/>
  <c r="AI179" i="5" s="1"/>
  <c r="E179" i="5"/>
  <c r="AJ179" i="5" s="1"/>
  <c r="F179" i="5"/>
  <c r="AK179" i="5" s="1"/>
  <c r="G179" i="5"/>
  <c r="AL179" i="5" s="1"/>
  <c r="O179" i="5"/>
  <c r="P179" i="5"/>
  <c r="Q179" i="5"/>
  <c r="R179" i="5"/>
  <c r="D180" i="5"/>
  <c r="AI180" i="5" s="1"/>
  <c r="E180" i="5"/>
  <c r="AJ180" i="5" s="1"/>
  <c r="F180" i="5"/>
  <c r="AK180" i="5" s="1"/>
  <c r="G180" i="5"/>
  <c r="AL180" i="5" s="1"/>
  <c r="O180" i="5"/>
  <c r="P180" i="5"/>
  <c r="Q180" i="5"/>
  <c r="R180" i="5"/>
  <c r="D181" i="5"/>
  <c r="AI181" i="5" s="1"/>
  <c r="E181" i="5"/>
  <c r="AJ181" i="5" s="1"/>
  <c r="F181" i="5"/>
  <c r="AK181" i="5" s="1"/>
  <c r="G181" i="5"/>
  <c r="AL181" i="5" s="1"/>
  <c r="O181" i="5"/>
  <c r="P181" i="5"/>
  <c r="Q181" i="5"/>
  <c r="R181" i="5"/>
  <c r="D182" i="5"/>
  <c r="AI182" i="5" s="1"/>
  <c r="E182" i="5"/>
  <c r="AJ182" i="5" s="1"/>
  <c r="F182" i="5"/>
  <c r="AK182" i="5" s="1"/>
  <c r="G182" i="5"/>
  <c r="AL182" i="5" s="1"/>
  <c r="O182" i="5"/>
  <c r="P182" i="5"/>
  <c r="Q182" i="5"/>
  <c r="R182" i="5"/>
  <c r="D183" i="5"/>
  <c r="AI183" i="5" s="1"/>
  <c r="E183" i="5"/>
  <c r="AJ183" i="5" s="1"/>
  <c r="F183" i="5"/>
  <c r="AK183" i="5" s="1"/>
  <c r="G183" i="5"/>
  <c r="AL183" i="5" s="1"/>
  <c r="O183" i="5"/>
  <c r="P183" i="5"/>
  <c r="Q183" i="5"/>
  <c r="R183" i="5"/>
  <c r="D184" i="5"/>
  <c r="AI184" i="5" s="1"/>
  <c r="E184" i="5"/>
  <c r="AJ184" i="5" s="1"/>
  <c r="F184" i="5"/>
  <c r="AK184" i="5" s="1"/>
  <c r="G184" i="5"/>
  <c r="AL184" i="5" s="1"/>
  <c r="O184" i="5"/>
  <c r="P184" i="5"/>
  <c r="Q184" i="5"/>
  <c r="R184" i="5"/>
  <c r="D185" i="5"/>
  <c r="AI185" i="5" s="1"/>
  <c r="E185" i="5"/>
  <c r="AJ185" i="5" s="1"/>
  <c r="F185" i="5"/>
  <c r="AK185" i="5" s="1"/>
  <c r="G185" i="5"/>
  <c r="AL185" i="5" s="1"/>
  <c r="O185" i="5"/>
  <c r="P185" i="5"/>
  <c r="Q185" i="5"/>
  <c r="R185" i="5"/>
  <c r="D186" i="5"/>
  <c r="AI186" i="5" s="1"/>
  <c r="E186" i="5"/>
  <c r="AJ186" i="5" s="1"/>
  <c r="F186" i="5"/>
  <c r="AK186" i="5" s="1"/>
  <c r="G186" i="5"/>
  <c r="AL186" i="5" s="1"/>
  <c r="O186" i="5"/>
  <c r="P186" i="5"/>
  <c r="Q186" i="5"/>
  <c r="R186" i="5"/>
  <c r="D187" i="5"/>
  <c r="AI187" i="5" s="1"/>
  <c r="E187" i="5"/>
  <c r="AJ187" i="5" s="1"/>
  <c r="F187" i="5"/>
  <c r="AK187" i="5" s="1"/>
  <c r="G187" i="5"/>
  <c r="AL187" i="5" s="1"/>
  <c r="O187" i="5"/>
  <c r="P187" i="5"/>
  <c r="Q187" i="5"/>
  <c r="R187" i="5"/>
  <c r="D188" i="5"/>
  <c r="AI188" i="5" s="1"/>
  <c r="E188" i="5"/>
  <c r="AJ188" i="5" s="1"/>
  <c r="F188" i="5"/>
  <c r="AK188" i="5" s="1"/>
  <c r="G188" i="5"/>
  <c r="AL188" i="5" s="1"/>
  <c r="O188" i="5"/>
  <c r="P188" i="5"/>
  <c r="Q188" i="5"/>
  <c r="R188" i="5"/>
  <c r="D189" i="5"/>
  <c r="AI189" i="5" s="1"/>
  <c r="E189" i="5"/>
  <c r="AJ189" i="5" s="1"/>
  <c r="F189" i="5"/>
  <c r="AK189" i="5" s="1"/>
  <c r="G189" i="5"/>
  <c r="AL189" i="5" s="1"/>
  <c r="O189" i="5"/>
  <c r="P189" i="5"/>
  <c r="Q189" i="5"/>
  <c r="R189" i="5"/>
  <c r="D190" i="5"/>
  <c r="AI190" i="5" s="1"/>
  <c r="E190" i="5"/>
  <c r="AJ190" i="5" s="1"/>
  <c r="F190" i="5"/>
  <c r="AK190" i="5" s="1"/>
  <c r="G190" i="5"/>
  <c r="AL190" i="5" s="1"/>
  <c r="O190" i="5"/>
  <c r="P190" i="5"/>
  <c r="Q190" i="5"/>
  <c r="R190" i="5"/>
  <c r="D191" i="5"/>
  <c r="AI191" i="5" s="1"/>
  <c r="E191" i="5"/>
  <c r="AJ191" i="5" s="1"/>
  <c r="F191" i="5"/>
  <c r="AK191" i="5" s="1"/>
  <c r="G191" i="5"/>
  <c r="AL191" i="5" s="1"/>
  <c r="O191" i="5"/>
  <c r="P191" i="5"/>
  <c r="Q191" i="5"/>
  <c r="R191" i="5"/>
  <c r="D192" i="5"/>
  <c r="AI192" i="5" s="1"/>
  <c r="E192" i="5"/>
  <c r="AJ192" i="5" s="1"/>
  <c r="F192" i="5"/>
  <c r="AK192" i="5" s="1"/>
  <c r="G192" i="5"/>
  <c r="AL192" i="5" s="1"/>
  <c r="O192" i="5"/>
  <c r="P192" i="5"/>
  <c r="Q192" i="5"/>
  <c r="R192" i="5"/>
  <c r="D193" i="5"/>
  <c r="AI193" i="5" s="1"/>
  <c r="E193" i="5"/>
  <c r="AJ193" i="5" s="1"/>
  <c r="F193" i="5"/>
  <c r="AK193" i="5" s="1"/>
  <c r="G193" i="5"/>
  <c r="AL193" i="5" s="1"/>
  <c r="O193" i="5"/>
  <c r="P193" i="5"/>
  <c r="Q193" i="5"/>
  <c r="R193" i="5"/>
  <c r="D194" i="5"/>
  <c r="AI194" i="5" s="1"/>
  <c r="E194" i="5"/>
  <c r="AJ194" i="5" s="1"/>
  <c r="BY194" i="5" s="1"/>
  <c r="F194" i="5"/>
  <c r="AK194" i="5" s="1"/>
  <c r="G194" i="5"/>
  <c r="AL194" i="5" s="1"/>
  <c r="O194" i="5"/>
  <c r="P194" i="5"/>
  <c r="Q194" i="5"/>
  <c r="R194" i="5"/>
  <c r="D195" i="5"/>
  <c r="AI195" i="5" s="1"/>
  <c r="E195" i="5"/>
  <c r="AJ195" i="5" s="1"/>
  <c r="F195" i="5"/>
  <c r="AK195" i="5" s="1"/>
  <c r="G195" i="5"/>
  <c r="AL195" i="5" s="1"/>
  <c r="O195" i="5"/>
  <c r="P195" i="5"/>
  <c r="Q195" i="5"/>
  <c r="R195" i="5"/>
  <c r="D196" i="5"/>
  <c r="AI196" i="5" s="1"/>
  <c r="E196" i="5"/>
  <c r="AJ196" i="5" s="1"/>
  <c r="BY196" i="5" s="1"/>
  <c r="F196" i="5"/>
  <c r="AK196" i="5" s="1"/>
  <c r="G196" i="5"/>
  <c r="AL196" i="5" s="1"/>
  <c r="O196" i="5"/>
  <c r="P196" i="5"/>
  <c r="Q196" i="5"/>
  <c r="R196" i="5"/>
  <c r="D197" i="5"/>
  <c r="AI197" i="5" s="1"/>
  <c r="E197" i="5"/>
  <c r="AJ197" i="5" s="1"/>
  <c r="F197" i="5"/>
  <c r="AK197" i="5" s="1"/>
  <c r="G197" i="5"/>
  <c r="AL197" i="5" s="1"/>
  <c r="O197" i="5"/>
  <c r="P197" i="5"/>
  <c r="Q197" i="5"/>
  <c r="R197" i="5"/>
  <c r="D198" i="5"/>
  <c r="AI198" i="5" s="1"/>
  <c r="E198" i="5"/>
  <c r="AJ198" i="5" s="1"/>
  <c r="BY198" i="5" s="1"/>
  <c r="F198" i="5"/>
  <c r="AK198" i="5" s="1"/>
  <c r="G198" i="5"/>
  <c r="AL198" i="5" s="1"/>
  <c r="O198" i="5"/>
  <c r="P198" i="5"/>
  <c r="Q198" i="5"/>
  <c r="R198" i="5"/>
  <c r="D199" i="5"/>
  <c r="AI199" i="5" s="1"/>
  <c r="E199" i="5"/>
  <c r="AJ199" i="5" s="1"/>
  <c r="F199" i="5"/>
  <c r="AK199" i="5" s="1"/>
  <c r="G199" i="5"/>
  <c r="AL199" i="5" s="1"/>
  <c r="O199" i="5"/>
  <c r="P199" i="5"/>
  <c r="Q199" i="5"/>
  <c r="R199" i="5"/>
  <c r="D200" i="5"/>
  <c r="AI200" i="5" s="1"/>
  <c r="E200" i="5"/>
  <c r="AJ200" i="5" s="1"/>
  <c r="BY200" i="5" s="1"/>
  <c r="F200" i="5"/>
  <c r="AK200" i="5" s="1"/>
  <c r="G200" i="5"/>
  <c r="AL200" i="5" s="1"/>
  <c r="O200" i="5"/>
  <c r="P200" i="5"/>
  <c r="Q200" i="5"/>
  <c r="R200" i="5"/>
  <c r="D201" i="5"/>
  <c r="AI201" i="5" s="1"/>
  <c r="E201" i="5"/>
  <c r="AJ201" i="5" s="1"/>
  <c r="F201" i="5"/>
  <c r="AK201" i="5" s="1"/>
  <c r="G201" i="5"/>
  <c r="AL201" i="5" s="1"/>
  <c r="O201" i="5"/>
  <c r="P201" i="5"/>
  <c r="Q201" i="5"/>
  <c r="R201" i="5"/>
  <c r="D202" i="5"/>
  <c r="AI202" i="5" s="1"/>
  <c r="E202" i="5"/>
  <c r="AJ202" i="5" s="1"/>
  <c r="BY202" i="5" s="1"/>
  <c r="F202" i="5"/>
  <c r="AK202" i="5" s="1"/>
  <c r="G202" i="5"/>
  <c r="AL202" i="5" s="1"/>
  <c r="O202" i="5"/>
  <c r="P202" i="5"/>
  <c r="Q202" i="5"/>
  <c r="R202" i="5"/>
  <c r="D203" i="5"/>
  <c r="AI203" i="5" s="1"/>
  <c r="E203" i="5"/>
  <c r="AJ203" i="5" s="1"/>
  <c r="F203" i="5"/>
  <c r="AK203" i="5" s="1"/>
  <c r="G203" i="5"/>
  <c r="AL203" i="5" s="1"/>
  <c r="O203" i="5"/>
  <c r="P203" i="5"/>
  <c r="Q203" i="5"/>
  <c r="R203" i="5"/>
  <c r="D204" i="5"/>
  <c r="AI204" i="5" s="1"/>
  <c r="E204" i="5"/>
  <c r="AJ204" i="5" s="1"/>
  <c r="BY204" i="5" s="1"/>
  <c r="F204" i="5"/>
  <c r="AK204" i="5" s="1"/>
  <c r="G204" i="5"/>
  <c r="AL204" i="5" s="1"/>
  <c r="O204" i="5"/>
  <c r="P204" i="5"/>
  <c r="Q204" i="5"/>
  <c r="R204" i="5"/>
  <c r="D205" i="5"/>
  <c r="AI205" i="5" s="1"/>
  <c r="E205" i="5"/>
  <c r="AJ205" i="5" s="1"/>
  <c r="F205" i="5"/>
  <c r="AK205" i="5" s="1"/>
  <c r="G205" i="5"/>
  <c r="AL205" i="5" s="1"/>
  <c r="CA205" i="5" s="1"/>
  <c r="O205" i="5"/>
  <c r="P205" i="5"/>
  <c r="Q205" i="5"/>
  <c r="R205" i="5"/>
  <c r="D206" i="5"/>
  <c r="AI206" i="5" s="1"/>
  <c r="E206" i="5"/>
  <c r="AJ206" i="5" s="1"/>
  <c r="BY206" i="5" s="1"/>
  <c r="F206" i="5"/>
  <c r="AK206" i="5" s="1"/>
  <c r="G206" i="5"/>
  <c r="AL206" i="5" s="1"/>
  <c r="O206" i="5"/>
  <c r="P206" i="5"/>
  <c r="Q206" i="5"/>
  <c r="R206" i="5"/>
  <c r="D207" i="5"/>
  <c r="AI207" i="5" s="1"/>
  <c r="E207" i="5"/>
  <c r="AJ207" i="5" s="1"/>
  <c r="F207" i="5"/>
  <c r="AK207" i="5" s="1"/>
  <c r="G207" i="5"/>
  <c r="AL207" i="5" s="1"/>
  <c r="CA207" i="5" s="1"/>
  <c r="O207" i="5"/>
  <c r="P207" i="5"/>
  <c r="Q207" i="5"/>
  <c r="R207" i="5"/>
  <c r="D208" i="5"/>
  <c r="AI208" i="5" s="1"/>
  <c r="E208" i="5"/>
  <c r="AJ208" i="5" s="1"/>
  <c r="BY208" i="5" s="1"/>
  <c r="F208" i="5"/>
  <c r="AK208" i="5" s="1"/>
  <c r="G208" i="5"/>
  <c r="AL208" i="5" s="1"/>
  <c r="O208" i="5"/>
  <c r="P208" i="5"/>
  <c r="Q208" i="5"/>
  <c r="R208" i="5"/>
  <c r="D209" i="5"/>
  <c r="AI209" i="5" s="1"/>
  <c r="E209" i="5"/>
  <c r="AJ209" i="5" s="1"/>
  <c r="F209" i="5"/>
  <c r="AK209" i="5" s="1"/>
  <c r="G209" i="5"/>
  <c r="AL209" i="5" s="1"/>
  <c r="CA209" i="5" s="1"/>
  <c r="O209" i="5"/>
  <c r="P209" i="5"/>
  <c r="Q209" i="5"/>
  <c r="R209" i="5"/>
  <c r="D210" i="5"/>
  <c r="AI210" i="5" s="1"/>
  <c r="E210" i="5"/>
  <c r="AJ210" i="5" s="1"/>
  <c r="BY210" i="5" s="1"/>
  <c r="F210" i="5"/>
  <c r="AK210" i="5" s="1"/>
  <c r="G210" i="5"/>
  <c r="AL210" i="5" s="1"/>
  <c r="O210" i="5"/>
  <c r="P210" i="5"/>
  <c r="Q210" i="5"/>
  <c r="R210" i="5"/>
  <c r="D211" i="5"/>
  <c r="AI211" i="5" s="1"/>
  <c r="E211" i="5"/>
  <c r="AJ211" i="5" s="1"/>
  <c r="F211" i="5"/>
  <c r="AK211" i="5" s="1"/>
  <c r="G211" i="5"/>
  <c r="AL211" i="5" s="1"/>
  <c r="CA211" i="5" s="1"/>
  <c r="O211" i="5"/>
  <c r="P211" i="5"/>
  <c r="Q211" i="5"/>
  <c r="R211" i="5"/>
  <c r="D212" i="5"/>
  <c r="AI212" i="5" s="1"/>
  <c r="E212" i="5"/>
  <c r="AJ212" i="5" s="1"/>
  <c r="BY212" i="5" s="1"/>
  <c r="F212" i="5"/>
  <c r="AK212" i="5" s="1"/>
  <c r="G212" i="5"/>
  <c r="AL212" i="5" s="1"/>
  <c r="O212" i="5"/>
  <c r="P212" i="5"/>
  <c r="Q212" i="5"/>
  <c r="R212" i="5"/>
  <c r="D213" i="5"/>
  <c r="AI213" i="5" s="1"/>
  <c r="E213" i="5"/>
  <c r="AJ213" i="5" s="1"/>
  <c r="F213" i="5"/>
  <c r="AK213" i="5" s="1"/>
  <c r="G213" i="5"/>
  <c r="AL213" i="5" s="1"/>
  <c r="CA213" i="5" s="1"/>
  <c r="O213" i="5"/>
  <c r="P213" i="5"/>
  <c r="Q213" i="5"/>
  <c r="R213" i="5"/>
  <c r="D214" i="5"/>
  <c r="AI214" i="5" s="1"/>
  <c r="E214" i="5"/>
  <c r="AJ214" i="5" s="1"/>
  <c r="BY214" i="5" s="1"/>
  <c r="F214" i="5"/>
  <c r="AK214" i="5" s="1"/>
  <c r="G214" i="5"/>
  <c r="AL214" i="5" s="1"/>
  <c r="CA214" i="5" s="1"/>
  <c r="O214" i="5"/>
  <c r="P214" i="5"/>
  <c r="Q214" i="5"/>
  <c r="R214" i="5"/>
  <c r="D215" i="5"/>
  <c r="AI215" i="5" s="1"/>
  <c r="E215" i="5"/>
  <c r="AJ215" i="5" s="1"/>
  <c r="F215" i="5"/>
  <c r="AK215" i="5" s="1"/>
  <c r="G215" i="5"/>
  <c r="AL215" i="5" s="1"/>
  <c r="CA215" i="5" s="1"/>
  <c r="O215" i="5"/>
  <c r="P215" i="5"/>
  <c r="Q215" i="5"/>
  <c r="R215" i="5"/>
  <c r="D216" i="5"/>
  <c r="AI216" i="5" s="1"/>
  <c r="E216" i="5"/>
  <c r="AJ216" i="5" s="1"/>
  <c r="BY216" i="5" s="1"/>
  <c r="F216" i="5"/>
  <c r="AK216" i="5" s="1"/>
  <c r="G216" i="5"/>
  <c r="AL216" i="5" s="1"/>
  <c r="CA216" i="5" s="1"/>
  <c r="O216" i="5"/>
  <c r="P216" i="5"/>
  <c r="Q216" i="5"/>
  <c r="R216" i="5"/>
  <c r="D217" i="5"/>
  <c r="AI217" i="5" s="1"/>
  <c r="E217" i="5"/>
  <c r="AJ217" i="5" s="1"/>
  <c r="F217" i="5"/>
  <c r="AK217" i="5" s="1"/>
  <c r="G217" i="5"/>
  <c r="AL217" i="5" s="1"/>
  <c r="O217" i="5"/>
  <c r="P217" i="5"/>
  <c r="Q217" i="5"/>
  <c r="R217" i="5"/>
  <c r="D218" i="5"/>
  <c r="AI218" i="5" s="1"/>
  <c r="E218" i="5"/>
  <c r="AJ218" i="5" s="1"/>
  <c r="F218" i="5"/>
  <c r="AK218" i="5" s="1"/>
  <c r="G218" i="5"/>
  <c r="AL218" i="5" s="1"/>
  <c r="O218" i="5"/>
  <c r="P218" i="5"/>
  <c r="Q218" i="5"/>
  <c r="R218" i="5"/>
  <c r="D219" i="5"/>
  <c r="AI219" i="5" s="1"/>
  <c r="E219" i="5"/>
  <c r="AJ219" i="5" s="1"/>
  <c r="F219" i="5"/>
  <c r="AK219" i="5" s="1"/>
  <c r="G219" i="5"/>
  <c r="AL219" i="5" s="1"/>
  <c r="O219" i="5"/>
  <c r="P219" i="5"/>
  <c r="Q219" i="5"/>
  <c r="R219" i="5"/>
  <c r="D220" i="5"/>
  <c r="AI220" i="5" s="1"/>
  <c r="E220" i="5"/>
  <c r="AJ220" i="5" s="1"/>
  <c r="F220" i="5"/>
  <c r="AK220" i="5" s="1"/>
  <c r="G220" i="5"/>
  <c r="AL220" i="5" s="1"/>
  <c r="O220" i="5"/>
  <c r="P220" i="5"/>
  <c r="Q220" i="5"/>
  <c r="R220" i="5"/>
  <c r="D221" i="5"/>
  <c r="AI221" i="5" s="1"/>
  <c r="E221" i="5"/>
  <c r="AJ221" i="5" s="1"/>
  <c r="F221" i="5"/>
  <c r="AK221" i="5" s="1"/>
  <c r="G221" i="5"/>
  <c r="AL221" i="5" s="1"/>
  <c r="O221" i="5"/>
  <c r="P221" i="5"/>
  <c r="Q221" i="5"/>
  <c r="R221" i="5"/>
  <c r="D222" i="5"/>
  <c r="AI222" i="5" s="1"/>
  <c r="E222" i="5"/>
  <c r="AJ222" i="5" s="1"/>
  <c r="F222" i="5"/>
  <c r="AK222" i="5" s="1"/>
  <c r="G222" i="5"/>
  <c r="AL222" i="5" s="1"/>
  <c r="O222" i="5"/>
  <c r="P222" i="5"/>
  <c r="Q222" i="5"/>
  <c r="R222" i="5"/>
  <c r="D223" i="5"/>
  <c r="AI223" i="5" s="1"/>
  <c r="E223" i="5"/>
  <c r="AJ223" i="5" s="1"/>
  <c r="F223" i="5"/>
  <c r="AK223" i="5" s="1"/>
  <c r="G223" i="5"/>
  <c r="AL223" i="5" s="1"/>
  <c r="O223" i="5"/>
  <c r="P223" i="5"/>
  <c r="Q223" i="5"/>
  <c r="R223" i="5"/>
  <c r="D224" i="5"/>
  <c r="AI224" i="5" s="1"/>
  <c r="E224" i="5"/>
  <c r="AJ224" i="5" s="1"/>
  <c r="F224" i="5"/>
  <c r="AK224" i="5" s="1"/>
  <c r="G224" i="5"/>
  <c r="AL224" i="5" s="1"/>
  <c r="O224" i="5"/>
  <c r="P224" i="5"/>
  <c r="Q224" i="5"/>
  <c r="R224" i="5"/>
  <c r="D225" i="5"/>
  <c r="AI225" i="5" s="1"/>
  <c r="E225" i="5"/>
  <c r="AJ225" i="5" s="1"/>
  <c r="F225" i="5"/>
  <c r="AK225" i="5" s="1"/>
  <c r="G225" i="5"/>
  <c r="AL225" i="5" s="1"/>
  <c r="O225" i="5"/>
  <c r="P225" i="5"/>
  <c r="Q225" i="5"/>
  <c r="R225" i="5"/>
  <c r="D226" i="5"/>
  <c r="AI226" i="5" s="1"/>
  <c r="E226" i="5"/>
  <c r="AJ226" i="5" s="1"/>
  <c r="F226" i="5"/>
  <c r="AK226" i="5" s="1"/>
  <c r="G226" i="5"/>
  <c r="AL226" i="5" s="1"/>
  <c r="O226" i="5"/>
  <c r="P226" i="5"/>
  <c r="Q226" i="5"/>
  <c r="R226" i="5"/>
  <c r="D227" i="5"/>
  <c r="AI227" i="5" s="1"/>
  <c r="E227" i="5"/>
  <c r="AJ227" i="5" s="1"/>
  <c r="F227" i="5"/>
  <c r="AK227" i="5" s="1"/>
  <c r="G227" i="5"/>
  <c r="AL227" i="5" s="1"/>
  <c r="O227" i="5"/>
  <c r="P227" i="5"/>
  <c r="Q227" i="5"/>
  <c r="R227" i="5"/>
  <c r="D228" i="5"/>
  <c r="AI228" i="5" s="1"/>
  <c r="E228" i="5"/>
  <c r="AJ228" i="5" s="1"/>
  <c r="F228" i="5"/>
  <c r="AK228" i="5" s="1"/>
  <c r="G228" i="5"/>
  <c r="AL228" i="5" s="1"/>
  <c r="O228" i="5"/>
  <c r="P228" i="5"/>
  <c r="Q228" i="5"/>
  <c r="R228" i="5"/>
  <c r="D229" i="5"/>
  <c r="AI229" i="5" s="1"/>
  <c r="E229" i="5"/>
  <c r="AJ229" i="5" s="1"/>
  <c r="F229" i="5"/>
  <c r="AK229" i="5" s="1"/>
  <c r="G229" i="5"/>
  <c r="AL229" i="5" s="1"/>
  <c r="O229" i="5"/>
  <c r="P229" i="5"/>
  <c r="Q229" i="5"/>
  <c r="R229" i="5"/>
  <c r="D230" i="5"/>
  <c r="AI230" i="5" s="1"/>
  <c r="E230" i="5"/>
  <c r="AJ230" i="5" s="1"/>
  <c r="F230" i="5"/>
  <c r="AK230" i="5" s="1"/>
  <c r="G230" i="5"/>
  <c r="AL230" i="5" s="1"/>
  <c r="O230" i="5"/>
  <c r="P230" i="5"/>
  <c r="Q230" i="5"/>
  <c r="R230" i="5"/>
  <c r="D231" i="5"/>
  <c r="AI231" i="5" s="1"/>
  <c r="E231" i="5"/>
  <c r="AJ231" i="5" s="1"/>
  <c r="F231" i="5"/>
  <c r="AK231" i="5" s="1"/>
  <c r="G231" i="5"/>
  <c r="AL231" i="5" s="1"/>
  <c r="O231" i="5"/>
  <c r="P231" i="5"/>
  <c r="Q231" i="5"/>
  <c r="R231" i="5"/>
  <c r="D232" i="5"/>
  <c r="AI232" i="5" s="1"/>
  <c r="E232" i="5"/>
  <c r="AJ232" i="5" s="1"/>
  <c r="F232" i="5"/>
  <c r="AK232" i="5" s="1"/>
  <c r="G232" i="5"/>
  <c r="AL232" i="5" s="1"/>
  <c r="O232" i="5"/>
  <c r="P232" i="5"/>
  <c r="Q232" i="5"/>
  <c r="R232" i="5"/>
  <c r="D233" i="5"/>
  <c r="AI233" i="5" s="1"/>
  <c r="E233" i="5"/>
  <c r="AJ233" i="5" s="1"/>
  <c r="F233" i="5"/>
  <c r="AK233" i="5" s="1"/>
  <c r="G233" i="5"/>
  <c r="AL233" i="5" s="1"/>
  <c r="O233" i="5"/>
  <c r="P233" i="5"/>
  <c r="Q233" i="5"/>
  <c r="R233" i="5"/>
  <c r="D234" i="5"/>
  <c r="AI234" i="5" s="1"/>
  <c r="E234" i="5"/>
  <c r="AJ234" i="5" s="1"/>
  <c r="F234" i="5"/>
  <c r="AK234" i="5" s="1"/>
  <c r="G234" i="5"/>
  <c r="AL234" i="5" s="1"/>
  <c r="O234" i="5"/>
  <c r="P234" i="5"/>
  <c r="Q234" i="5"/>
  <c r="R234" i="5"/>
  <c r="D235" i="5"/>
  <c r="AI235" i="5" s="1"/>
  <c r="E235" i="5"/>
  <c r="AJ235" i="5" s="1"/>
  <c r="F235" i="5"/>
  <c r="AK235" i="5" s="1"/>
  <c r="G235" i="5"/>
  <c r="AL235" i="5" s="1"/>
  <c r="O235" i="5"/>
  <c r="P235" i="5"/>
  <c r="Q235" i="5"/>
  <c r="R235" i="5"/>
  <c r="D236" i="5"/>
  <c r="AI236" i="5" s="1"/>
  <c r="E236" i="5"/>
  <c r="AJ236" i="5" s="1"/>
  <c r="F236" i="5"/>
  <c r="AK236" i="5" s="1"/>
  <c r="G236" i="5"/>
  <c r="AL236" i="5" s="1"/>
  <c r="O236" i="5"/>
  <c r="P236" i="5"/>
  <c r="Q236" i="5"/>
  <c r="R236" i="5"/>
  <c r="D237" i="5"/>
  <c r="AI237" i="5" s="1"/>
  <c r="E237" i="5"/>
  <c r="AJ237" i="5" s="1"/>
  <c r="F237" i="5"/>
  <c r="AK237" i="5" s="1"/>
  <c r="G237" i="5"/>
  <c r="AL237" i="5" s="1"/>
  <c r="O237" i="5"/>
  <c r="P237" i="5"/>
  <c r="Q237" i="5"/>
  <c r="R237" i="5"/>
  <c r="D5" i="5"/>
  <c r="AI5" i="5" s="1"/>
  <c r="E5" i="5"/>
  <c r="AJ5" i="5" s="1"/>
  <c r="F5" i="5"/>
  <c r="AK5" i="5" s="1"/>
  <c r="G5" i="5"/>
  <c r="AL5" i="5" s="1"/>
  <c r="D6" i="5"/>
  <c r="AI6" i="5" s="1"/>
  <c r="E6" i="5"/>
  <c r="AJ6" i="5" s="1"/>
  <c r="F6" i="5"/>
  <c r="AK6" i="5" s="1"/>
  <c r="G6" i="5"/>
  <c r="AL6" i="5" s="1"/>
  <c r="D7" i="5"/>
  <c r="AI7" i="5" s="1"/>
  <c r="E7" i="5"/>
  <c r="AJ7" i="5" s="1"/>
  <c r="F7" i="5"/>
  <c r="AK7" i="5" s="1"/>
  <c r="G7" i="5"/>
  <c r="AL7" i="5" s="1"/>
  <c r="D8" i="5"/>
  <c r="AI8" i="5" s="1"/>
  <c r="E8" i="5"/>
  <c r="AJ8" i="5" s="1"/>
  <c r="F8" i="5"/>
  <c r="AK8" i="5" s="1"/>
  <c r="G8" i="5"/>
  <c r="AL8" i="5" s="1"/>
  <c r="D9" i="5"/>
  <c r="AI9" i="5" s="1"/>
  <c r="E9" i="5"/>
  <c r="AJ9" i="5" s="1"/>
  <c r="F9" i="5"/>
  <c r="AK9" i="5" s="1"/>
  <c r="G9" i="5"/>
  <c r="AL9" i="5" s="1"/>
  <c r="D10" i="5"/>
  <c r="AI10" i="5" s="1"/>
  <c r="E10" i="5"/>
  <c r="AJ10" i="5" s="1"/>
  <c r="F10" i="5"/>
  <c r="AK10" i="5" s="1"/>
  <c r="G10" i="5"/>
  <c r="AL10" i="5" s="1"/>
  <c r="D11" i="5"/>
  <c r="AI11" i="5" s="1"/>
  <c r="E11" i="5"/>
  <c r="AJ11" i="5" s="1"/>
  <c r="F11" i="5"/>
  <c r="AK11" i="5" s="1"/>
  <c r="G11" i="5"/>
  <c r="AL11" i="5" s="1"/>
  <c r="D12" i="5"/>
  <c r="AI12" i="5" s="1"/>
  <c r="E12" i="5"/>
  <c r="AJ12" i="5" s="1"/>
  <c r="F12" i="5"/>
  <c r="AK12" i="5" s="1"/>
  <c r="G12" i="5"/>
  <c r="AL12" i="5" s="1"/>
  <c r="D13" i="5"/>
  <c r="AI13" i="5" s="1"/>
  <c r="E13" i="5"/>
  <c r="AJ13" i="5" s="1"/>
  <c r="F13" i="5"/>
  <c r="AK13" i="5" s="1"/>
  <c r="G13" i="5"/>
  <c r="AL13" i="5" s="1"/>
  <c r="D14" i="5"/>
  <c r="AI14" i="5" s="1"/>
  <c r="E14" i="5"/>
  <c r="AJ14" i="5" s="1"/>
  <c r="F14" i="5"/>
  <c r="AK14" i="5" s="1"/>
  <c r="G14" i="5"/>
  <c r="AL14" i="5" s="1"/>
  <c r="D15" i="5"/>
  <c r="AI15" i="5" s="1"/>
  <c r="E15" i="5"/>
  <c r="AJ15" i="5" s="1"/>
  <c r="F15" i="5"/>
  <c r="AK15" i="5" s="1"/>
  <c r="G15" i="5"/>
  <c r="AL15" i="5" s="1"/>
  <c r="D16" i="5"/>
  <c r="AI16" i="5" s="1"/>
  <c r="E16" i="5"/>
  <c r="AJ16" i="5" s="1"/>
  <c r="F16" i="5"/>
  <c r="AK16" i="5" s="1"/>
  <c r="G16" i="5"/>
  <c r="AL16" i="5" s="1"/>
  <c r="D17" i="5"/>
  <c r="AI17" i="5" s="1"/>
  <c r="E17" i="5"/>
  <c r="AJ17" i="5" s="1"/>
  <c r="F17" i="5"/>
  <c r="AK17" i="5" s="1"/>
  <c r="G17" i="5"/>
  <c r="AL17" i="5" s="1"/>
  <c r="D18" i="5"/>
  <c r="AI18" i="5" s="1"/>
  <c r="E18" i="5"/>
  <c r="AJ18" i="5" s="1"/>
  <c r="F18" i="5"/>
  <c r="AK18" i="5" s="1"/>
  <c r="G18" i="5"/>
  <c r="AL18" i="5" s="1"/>
  <c r="D19" i="5"/>
  <c r="AI19" i="5" s="1"/>
  <c r="E19" i="5"/>
  <c r="AJ19" i="5" s="1"/>
  <c r="F19" i="5"/>
  <c r="AK19" i="5" s="1"/>
  <c r="G19" i="5"/>
  <c r="AL19" i="5" s="1"/>
  <c r="G4" i="5"/>
  <c r="AL4" i="5" s="1"/>
  <c r="F4" i="5"/>
  <c r="AK4" i="5" s="1"/>
  <c r="E4" i="5"/>
  <c r="AJ4" i="5" s="1"/>
  <c r="D4" i="5"/>
  <c r="AI4" i="5" s="1"/>
  <c r="O6" i="5"/>
  <c r="P6" i="5"/>
  <c r="Q6" i="5"/>
  <c r="R6" i="5"/>
  <c r="O7" i="5"/>
  <c r="P7" i="5"/>
  <c r="Q7" i="5"/>
  <c r="R7" i="5"/>
  <c r="O8" i="5"/>
  <c r="P8" i="5"/>
  <c r="Q8" i="5"/>
  <c r="R8" i="5"/>
  <c r="O9" i="5"/>
  <c r="P9" i="5"/>
  <c r="Q9" i="5"/>
  <c r="R9" i="5"/>
  <c r="O10" i="5"/>
  <c r="P10" i="5"/>
  <c r="Q10" i="5"/>
  <c r="R10" i="5"/>
  <c r="O11" i="5"/>
  <c r="P11" i="5"/>
  <c r="Q11" i="5"/>
  <c r="R11" i="5"/>
  <c r="O12" i="5"/>
  <c r="P12" i="5"/>
  <c r="Q12" i="5"/>
  <c r="R12" i="5"/>
  <c r="O13" i="5"/>
  <c r="P13" i="5"/>
  <c r="Q13" i="5"/>
  <c r="R13" i="5"/>
  <c r="O14" i="5"/>
  <c r="P14" i="5"/>
  <c r="Q14" i="5"/>
  <c r="R14" i="5"/>
  <c r="O15" i="5"/>
  <c r="P15" i="5"/>
  <c r="Q15" i="5"/>
  <c r="R15" i="5"/>
  <c r="O16" i="5"/>
  <c r="P16" i="5"/>
  <c r="Q16" i="5"/>
  <c r="R16" i="5"/>
  <c r="O17" i="5"/>
  <c r="P17" i="5"/>
  <c r="Q17" i="5"/>
  <c r="R17" i="5"/>
  <c r="O18" i="5"/>
  <c r="P18" i="5"/>
  <c r="Q18" i="5"/>
  <c r="R18" i="5"/>
  <c r="O19" i="5"/>
  <c r="P19" i="5"/>
  <c r="Q19" i="5"/>
  <c r="R19" i="5"/>
  <c r="O4" i="5"/>
  <c r="P4" i="5"/>
  <c r="Q4" i="5"/>
  <c r="R4" i="5"/>
  <c r="O5" i="5"/>
  <c r="P5" i="5"/>
  <c r="Q5" i="5"/>
  <c r="R5" i="5"/>
  <c r="Z3" i="5"/>
  <c r="AA3" i="9" s="1"/>
  <c r="Y3" i="5"/>
  <c r="Z3" i="9" s="1"/>
  <c r="X3" i="5"/>
  <c r="Y3" i="9" s="1"/>
  <c r="X2" i="5"/>
  <c r="Y2" i="9" s="1"/>
  <c r="R3" i="5"/>
  <c r="S3" i="9" s="1"/>
  <c r="Q3" i="5"/>
  <c r="R3" i="9" s="1"/>
  <c r="Q2" i="5"/>
  <c r="R2" i="9" s="1"/>
  <c r="P3" i="5"/>
  <c r="Q3" i="9" s="1"/>
  <c r="O3" i="5"/>
  <c r="P3" i="9" s="1"/>
  <c r="O2" i="5"/>
  <c r="P2" i="9" s="1"/>
  <c r="D3" i="5"/>
  <c r="E3" i="9" s="1"/>
  <c r="E3" i="5"/>
  <c r="F3" i="9" s="1"/>
  <c r="F3" i="5"/>
  <c r="G3" i="9" s="1"/>
  <c r="G3" i="5"/>
  <c r="H3" i="9" s="1"/>
  <c r="F2" i="5"/>
  <c r="G2" i="9" s="1"/>
  <c r="D2" i="5"/>
  <c r="E2" i="9" s="1"/>
  <c r="AD15" i="3"/>
  <c r="Z93" i="5" s="1"/>
  <c r="AD7" i="3"/>
  <c r="Z85" i="5" s="1"/>
  <c r="H8" i="3"/>
  <c r="R8" i="3" s="1"/>
  <c r="V8" i="3" s="1"/>
  <c r="Y8" i="3" s="1"/>
  <c r="H10" i="3"/>
  <c r="R10" i="3" s="1"/>
  <c r="H12" i="3"/>
  <c r="R12" i="3" s="1"/>
  <c r="H14" i="3"/>
  <c r="R14" i="3" s="1"/>
  <c r="V14" i="3" s="1"/>
  <c r="Y14" i="3" s="1"/>
  <c r="H16" i="3"/>
  <c r="R16" i="3" s="1"/>
  <c r="V16" i="3" s="1"/>
  <c r="Y16" i="3" s="1"/>
  <c r="H18" i="3"/>
  <c r="R18" i="3" s="1"/>
  <c r="H20" i="3"/>
  <c r="R20" i="3" s="1"/>
  <c r="H22" i="3"/>
  <c r="R22" i="3" s="1"/>
  <c r="V22" i="3" s="1"/>
  <c r="Y22" i="3" s="1"/>
  <c r="H24" i="3"/>
  <c r="R24" i="3" s="1"/>
  <c r="V24" i="3" s="1"/>
  <c r="Y24" i="3" s="1"/>
  <c r="H26" i="3"/>
  <c r="R26" i="3" s="1"/>
  <c r="H28" i="3"/>
  <c r="R28" i="3" s="1"/>
  <c r="AD28" i="3" s="1"/>
  <c r="Z106" i="5" s="1"/>
  <c r="H30" i="3"/>
  <c r="R30" i="3" s="1"/>
  <c r="AD31" i="3" s="1"/>
  <c r="Z109" i="5" s="1"/>
  <c r="H32" i="3"/>
  <c r="R32" i="3" s="1"/>
  <c r="AD32" i="3" s="1"/>
  <c r="Z110" i="5" s="1"/>
  <c r="H34" i="3"/>
  <c r="R34" i="3" s="1"/>
  <c r="H36" i="3"/>
  <c r="R36" i="3" s="1"/>
  <c r="H38" i="3"/>
  <c r="R38" i="3" s="1"/>
  <c r="AD39" i="3" s="1"/>
  <c r="Z117" i="5" s="1"/>
  <c r="H40" i="3"/>
  <c r="R40" i="3" s="1"/>
  <c r="AD40" i="3" s="1"/>
  <c r="Z118" i="5" s="1"/>
  <c r="H42" i="3"/>
  <c r="R42" i="3" s="1"/>
  <c r="H44" i="3"/>
  <c r="R44" i="3" s="1"/>
  <c r="AD44" i="3" s="1"/>
  <c r="Z122" i="5" s="1"/>
  <c r="H46" i="3"/>
  <c r="R46" i="3" s="1"/>
  <c r="AD47" i="3" s="1"/>
  <c r="Z125" i="5" s="1"/>
  <c r="H48" i="3"/>
  <c r="R48" i="3" s="1"/>
  <c r="AD49" i="3" s="1"/>
  <c r="Z127" i="5" s="1"/>
  <c r="H50" i="3"/>
  <c r="R50" i="3" s="1"/>
  <c r="H52" i="3"/>
  <c r="R52" i="3" s="1"/>
  <c r="AD53" i="3" s="1"/>
  <c r="Z131" i="5" s="1"/>
  <c r="H54" i="3"/>
  <c r="R54" i="3" s="1"/>
  <c r="AD55" i="3" s="1"/>
  <c r="Z133" i="5" s="1"/>
  <c r="H56" i="3"/>
  <c r="R56" i="3" s="1"/>
  <c r="H58" i="3"/>
  <c r="R58" i="3" s="1"/>
  <c r="H60" i="3"/>
  <c r="R60" i="3" s="1"/>
  <c r="H6" i="3"/>
  <c r="R6" i="3" s="1"/>
  <c r="V6" i="3" s="1"/>
  <c r="Y6" i="3" s="1"/>
  <c r="H4" i="3"/>
  <c r="R4" i="3" s="1"/>
  <c r="AD4" i="3" s="1"/>
  <c r="Z82" i="5" s="1"/>
  <c r="G4" i="3"/>
  <c r="Q4" i="3" s="1"/>
  <c r="AC5" i="3" s="1"/>
  <c r="Y83" i="5" s="1"/>
  <c r="C61" i="3"/>
  <c r="F61" i="3" s="1"/>
  <c r="P61" i="3" s="1"/>
  <c r="B61" i="3"/>
  <c r="G60" i="3"/>
  <c r="Q60" i="3" s="1"/>
  <c r="AC60" i="3" s="1"/>
  <c r="Y138" i="5" s="1"/>
  <c r="F60" i="3"/>
  <c r="P60" i="3" s="1"/>
  <c r="G58" i="3"/>
  <c r="Q58" i="3" s="1"/>
  <c r="AC58" i="3" s="1"/>
  <c r="Y136" i="5" s="1"/>
  <c r="F58" i="3"/>
  <c r="P58" i="3" s="1"/>
  <c r="AB58" i="3" s="1"/>
  <c r="X136" i="5" s="1"/>
  <c r="G56" i="3"/>
  <c r="Q56" i="3" s="1"/>
  <c r="AC56" i="3" s="1"/>
  <c r="Y134" i="5" s="1"/>
  <c r="F56" i="3"/>
  <c r="P56" i="3" s="1"/>
  <c r="G54" i="3"/>
  <c r="Q54" i="3" s="1"/>
  <c r="F54" i="3"/>
  <c r="P54" i="3" s="1"/>
  <c r="AB55" i="3" s="1"/>
  <c r="X133" i="5" s="1"/>
  <c r="G52" i="3"/>
  <c r="Q52" i="3" s="1"/>
  <c r="AC52" i="3" s="1"/>
  <c r="Y130" i="5" s="1"/>
  <c r="F52" i="3"/>
  <c r="P52" i="3" s="1"/>
  <c r="AB53" i="3" s="1"/>
  <c r="X131" i="5" s="1"/>
  <c r="G50" i="3"/>
  <c r="Q50" i="3" s="1"/>
  <c r="AC51" i="3" s="1"/>
  <c r="Y129" i="5" s="1"/>
  <c r="F50" i="3"/>
  <c r="P50" i="3" s="1"/>
  <c r="AB51" i="3" s="1"/>
  <c r="X129" i="5" s="1"/>
  <c r="G48" i="3"/>
  <c r="Q48" i="3" s="1"/>
  <c r="F48" i="3"/>
  <c r="P48" i="3" s="1"/>
  <c r="G46" i="3"/>
  <c r="Q46" i="3" s="1"/>
  <c r="F46" i="3"/>
  <c r="P46" i="3" s="1"/>
  <c r="AB47" i="3" s="1"/>
  <c r="X125" i="5" s="1"/>
  <c r="G44" i="3"/>
  <c r="Q44" i="3" s="1"/>
  <c r="AC44" i="3" s="1"/>
  <c r="Y122" i="5" s="1"/>
  <c r="F44" i="3"/>
  <c r="P44" i="3" s="1"/>
  <c r="G42" i="3"/>
  <c r="Q42" i="3" s="1"/>
  <c r="AC42" i="3" s="1"/>
  <c r="Y120" i="5" s="1"/>
  <c r="F42" i="3"/>
  <c r="P42" i="3" s="1"/>
  <c r="AB42" i="3" s="1"/>
  <c r="X120" i="5" s="1"/>
  <c r="G40" i="3"/>
  <c r="Q40" i="3" s="1"/>
  <c r="AC40" i="3" s="1"/>
  <c r="Y118" i="5" s="1"/>
  <c r="F40" i="3"/>
  <c r="P40" i="3" s="1"/>
  <c r="G38" i="3"/>
  <c r="Q38" i="3" s="1"/>
  <c r="F38" i="3"/>
  <c r="P38" i="3" s="1"/>
  <c r="AB38" i="3" s="1"/>
  <c r="X116" i="5" s="1"/>
  <c r="G36" i="3"/>
  <c r="Q36" i="3" s="1"/>
  <c r="AC36" i="3" s="1"/>
  <c r="Y114" i="5" s="1"/>
  <c r="F36" i="3"/>
  <c r="P36" i="3" s="1"/>
  <c r="AB37" i="3" s="1"/>
  <c r="X115" i="5" s="1"/>
  <c r="G34" i="3"/>
  <c r="Q34" i="3" s="1"/>
  <c r="AC35" i="3" s="1"/>
  <c r="Y113" i="5" s="1"/>
  <c r="F34" i="3"/>
  <c r="P34" i="3" s="1"/>
  <c r="AB35" i="3" s="1"/>
  <c r="X113" i="5" s="1"/>
  <c r="G32" i="3"/>
  <c r="Q32" i="3" s="1"/>
  <c r="F32" i="3"/>
  <c r="P32" i="3" s="1"/>
  <c r="G30" i="3"/>
  <c r="Q30" i="3" s="1"/>
  <c r="F30" i="3"/>
  <c r="P30" i="3" s="1"/>
  <c r="AB31" i="3" s="1"/>
  <c r="X109" i="5" s="1"/>
  <c r="D29" i="3"/>
  <c r="C29" i="3"/>
  <c r="F29" i="3" s="1"/>
  <c r="B29" i="3"/>
  <c r="G28" i="3"/>
  <c r="Q28" i="3" s="1"/>
  <c r="AC28" i="3" s="1"/>
  <c r="Y106" i="5" s="1"/>
  <c r="F28" i="3"/>
  <c r="P28" i="3" s="1"/>
  <c r="AB29" i="3" s="1"/>
  <c r="X107" i="5" s="1"/>
  <c r="G26" i="3"/>
  <c r="Q26" i="3" s="1"/>
  <c r="AC26" i="3" s="1"/>
  <c r="Y104" i="5" s="1"/>
  <c r="F26" i="3"/>
  <c r="P26" i="3" s="1"/>
  <c r="AB27" i="3" s="1"/>
  <c r="X105" i="5" s="1"/>
  <c r="G24" i="3"/>
  <c r="Q24" i="3" s="1"/>
  <c r="AC24" i="3" s="1"/>
  <c r="Y102" i="5" s="1"/>
  <c r="F24" i="3"/>
  <c r="P24" i="3" s="1"/>
  <c r="G22" i="3"/>
  <c r="Q22" i="3" s="1"/>
  <c r="F22" i="3"/>
  <c r="P22" i="3" s="1"/>
  <c r="AB23" i="3" s="1"/>
  <c r="X101" i="5" s="1"/>
  <c r="G20" i="3"/>
  <c r="Q20" i="3" s="1"/>
  <c r="AC20" i="3" s="1"/>
  <c r="Y98" i="5" s="1"/>
  <c r="F20" i="3"/>
  <c r="P20" i="3" s="1"/>
  <c r="AB21" i="3" s="1"/>
  <c r="X99" i="5" s="1"/>
  <c r="G18" i="3"/>
  <c r="Q18" i="3" s="1"/>
  <c r="AC19" i="3" s="1"/>
  <c r="Y97" i="5" s="1"/>
  <c r="F18" i="3"/>
  <c r="P18" i="3" s="1"/>
  <c r="AB18" i="3" s="1"/>
  <c r="X96" i="5" s="1"/>
  <c r="G16" i="3"/>
  <c r="Q16" i="3" s="1"/>
  <c r="AC16" i="3" s="1"/>
  <c r="Y94" i="5" s="1"/>
  <c r="F16" i="3"/>
  <c r="P16" i="3" s="1"/>
  <c r="AB17" i="3" s="1"/>
  <c r="X95" i="5" s="1"/>
  <c r="G14" i="3"/>
  <c r="Q14" i="3" s="1"/>
  <c r="F14" i="3"/>
  <c r="P14" i="3" s="1"/>
  <c r="AB15" i="3" s="1"/>
  <c r="X93" i="5" s="1"/>
  <c r="G12" i="3"/>
  <c r="Q12" i="3" s="1"/>
  <c r="AC12" i="3" s="1"/>
  <c r="Y90" i="5" s="1"/>
  <c r="F12" i="3"/>
  <c r="P12" i="3" s="1"/>
  <c r="AB13" i="3" s="1"/>
  <c r="X91" i="5" s="1"/>
  <c r="G10" i="3"/>
  <c r="Q10" i="3" s="1"/>
  <c r="AC10" i="3" s="1"/>
  <c r="Y88" i="5" s="1"/>
  <c r="F10" i="3"/>
  <c r="P10" i="3" s="1"/>
  <c r="AB11" i="3" s="1"/>
  <c r="X89" i="5" s="1"/>
  <c r="G8" i="3"/>
  <c r="Q8" i="3" s="1"/>
  <c r="AC8" i="3" s="1"/>
  <c r="Y86" i="5" s="1"/>
  <c r="F8" i="3"/>
  <c r="P8" i="3" s="1"/>
  <c r="G6" i="3"/>
  <c r="Q6" i="3" s="1"/>
  <c r="F6" i="3"/>
  <c r="P6" i="3" s="1"/>
  <c r="AB7" i="3" s="1"/>
  <c r="X85" i="5" s="1"/>
  <c r="F4" i="3"/>
  <c r="P4" i="3" s="1"/>
  <c r="AB5" i="3" s="1"/>
  <c r="X83" i="5" s="1"/>
  <c r="AD23" i="3" l="1"/>
  <c r="Z101" i="5" s="1"/>
  <c r="AB54" i="3"/>
  <c r="X132" i="5" s="1"/>
  <c r="AB43" i="3"/>
  <c r="X121" i="5" s="1"/>
  <c r="AB59" i="3"/>
  <c r="X137" i="5" s="1"/>
  <c r="T46" i="3"/>
  <c r="AD60" i="3"/>
  <c r="Z138" i="5" s="1"/>
  <c r="V60" i="3"/>
  <c r="Y60" i="3" s="1"/>
  <c r="V56" i="3"/>
  <c r="Y56" i="3" s="1"/>
  <c r="AG56" i="3" s="1"/>
  <c r="AC134" i="5" s="1"/>
  <c r="AD57" i="3"/>
  <c r="Z135" i="5" s="1"/>
  <c r="AD12" i="3"/>
  <c r="Z90" i="5" s="1"/>
  <c r="V12" i="3"/>
  <c r="Y12" i="3" s="1"/>
  <c r="AD56" i="3"/>
  <c r="Z134" i="5" s="1"/>
  <c r="T34" i="3"/>
  <c r="AB34" i="3"/>
  <c r="X112" i="5" s="1"/>
  <c r="T38" i="3"/>
  <c r="AB39" i="3"/>
  <c r="X117" i="5" s="1"/>
  <c r="T50" i="3"/>
  <c r="AB50" i="3"/>
  <c r="X128" i="5" s="1"/>
  <c r="AD9" i="3"/>
  <c r="Z87" i="5" s="1"/>
  <c r="AB14" i="3"/>
  <c r="X92" i="5" s="1"/>
  <c r="AD16" i="3"/>
  <c r="Z94" i="5" s="1"/>
  <c r="AD17" i="3"/>
  <c r="Z95" i="5" s="1"/>
  <c r="AD25" i="3"/>
  <c r="Z103" i="5" s="1"/>
  <c r="AB30" i="3"/>
  <c r="X108" i="5" s="1"/>
  <c r="AD33" i="3"/>
  <c r="Z111" i="5" s="1"/>
  <c r="AB46" i="3"/>
  <c r="X124" i="5" s="1"/>
  <c r="T30" i="3"/>
  <c r="V44" i="3"/>
  <c r="Y44" i="3" s="1"/>
  <c r="V48" i="3"/>
  <c r="Y48" i="3" s="1"/>
  <c r="AG48" i="3" s="1"/>
  <c r="AC126" i="5" s="1"/>
  <c r="AD48" i="3"/>
  <c r="Z126" i="5" s="1"/>
  <c r="V40" i="3"/>
  <c r="Y40" i="3" s="1"/>
  <c r="AG40" i="3" s="1"/>
  <c r="AC118" i="5" s="1"/>
  <c r="AD41" i="3"/>
  <c r="Z119" i="5" s="1"/>
  <c r="AD37" i="3"/>
  <c r="Z115" i="5" s="1"/>
  <c r="V36" i="3"/>
  <c r="Y36" i="3" s="1"/>
  <c r="AD21" i="3"/>
  <c r="Z99" i="5" s="1"/>
  <c r="V20" i="3"/>
  <c r="Y20" i="3" s="1"/>
  <c r="AD8" i="3"/>
  <c r="Z86" i="5" s="1"/>
  <c r="AD24" i="3"/>
  <c r="Z102" i="5" s="1"/>
  <c r="V28" i="3"/>
  <c r="Y28" i="3" s="1"/>
  <c r="V52" i="3"/>
  <c r="Y52" i="3" s="1"/>
  <c r="V32" i="3"/>
  <c r="Y32" i="3" s="1"/>
  <c r="AG32" i="3" s="1"/>
  <c r="AC110" i="5" s="1"/>
  <c r="T58" i="3"/>
  <c r="T54" i="3"/>
  <c r="T42" i="3"/>
  <c r="V4" i="3"/>
  <c r="Y4" i="3" s="1"/>
  <c r="BY215" i="5"/>
  <c r="BY213" i="5"/>
  <c r="BY211" i="5"/>
  <c r="BY209" i="5"/>
  <c r="BY207" i="5"/>
  <c r="BY205" i="5"/>
  <c r="BY203" i="5"/>
  <c r="BY201" i="5"/>
  <c r="BY199" i="5"/>
  <c r="BY197" i="5"/>
  <c r="BY195" i="5"/>
  <c r="BY193" i="5"/>
  <c r="CO15" i="5"/>
  <c r="CA212" i="5"/>
  <c r="CA210" i="5"/>
  <c r="CA208" i="5"/>
  <c r="CA206" i="5"/>
  <c r="CA204" i="5"/>
  <c r="BY191" i="5"/>
  <c r="BY189" i="5"/>
  <c r="BY192" i="5"/>
  <c r="BY190" i="5"/>
  <c r="CA203" i="5"/>
  <c r="CA202" i="5"/>
  <c r="CA201" i="5"/>
  <c r="CA200" i="5"/>
  <c r="CA199" i="5"/>
  <c r="CA198" i="5"/>
  <c r="CA197" i="5"/>
  <c r="CA196" i="5"/>
  <c r="CA195" i="5"/>
  <c r="CA194" i="5"/>
  <c r="CA193" i="5"/>
  <c r="CA192" i="5"/>
  <c r="CA191" i="5"/>
  <c r="CA190" i="5"/>
  <c r="CA189" i="5"/>
  <c r="BI88" i="5"/>
  <c r="BK87" i="5"/>
  <c r="AV134" i="5"/>
  <c r="BF134" i="5" s="1"/>
  <c r="BG138" i="11"/>
  <c r="AZ134" i="5" s="1"/>
  <c r="BG127" i="11"/>
  <c r="AZ123" i="5" s="1"/>
  <c r="AV123" i="5"/>
  <c r="BF123" i="5" s="1"/>
  <c r="BG125" i="11"/>
  <c r="AZ121" i="5" s="1"/>
  <c r="AV121" i="5"/>
  <c r="BF121" i="5" s="1"/>
  <c r="AV140" i="5"/>
  <c r="BF140" i="5" s="1"/>
  <c r="BG144" i="11"/>
  <c r="AZ140" i="5" s="1"/>
  <c r="BG129" i="11"/>
  <c r="AZ125" i="5" s="1"/>
  <c r="AV125" i="5"/>
  <c r="BF125" i="5" s="1"/>
  <c r="AV137" i="5"/>
  <c r="BF137" i="5" s="1"/>
  <c r="BG141" i="11"/>
  <c r="AZ137" i="5" s="1"/>
  <c r="AV139" i="5"/>
  <c r="BF139" i="5" s="1"/>
  <c r="BG143" i="11"/>
  <c r="AZ139" i="5" s="1"/>
  <c r="AV133" i="5"/>
  <c r="BF133" i="5" s="1"/>
  <c r="BG137" i="11"/>
  <c r="AZ133" i="5" s="1"/>
  <c r="BG130" i="11"/>
  <c r="AZ126" i="5" s="1"/>
  <c r="AV126" i="5"/>
  <c r="BF126" i="5" s="1"/>
  <c r="BG123" i="11"/>
  <c r="AZ119" i="5" s="1"/>
  <c r="AV119" i="5"/>
  <c r="BF119" i="5" s="1"/>
  <c r="AV141" i="5"/>
  <c r="BF141" i="5" s="1"/>
  <c r="BG145" i="11"/>
  <c r="AZ141" i="5" s="1"/>
  <c r="AV136" i="5"/>
  <c r="BF136" i="5" s="1"/>
  <c r="BG140" i="11"/>
  <c r="AZ136" i="5" s="1"/>
  <c r="AV135" i="5"/>
  <c r="BF135" i="5" s="1"/>
  <c r="BG139" i="11"/>
  <c r="AZ135" i="5" s="1"/>
  <c r="BG131" i="11"/>
  <c r="AZ127" i="5" s="1"/>
  <c r="AV127" i="5"/>
  <c r="BF127" i="5" s="1"/>
  <c r="BG136" i="11"/>
  <c r="AZ132" i="5" s="1"/>
  <c r="AV132" i="5"/>
  <c r="BF132" i="5" s="1"/>
  <c r="BG126" i="11"/>
  <c r="AZ122" i="5" s="1"/>
  <c r="AV122" i="5"/>
  <c r="BF122" i="5" s="1"/>
  <c r="BG124" i="11"/>
  <c r="AZ120" i="5" s="1"/>
  <c r="AV120" i="5"/>
  <c r="BF120" i="5" s="1"/>
  <c r="AV138" i="5"/>
  <c r="BF138" i="5" s="1"/>
  <c r="BG142" i="11"/>
  <c r="AZ138" i="5" s="1"/>
  <c r="BG128" i="11"/>
  <c r="AZ124" i="5" s="1"/>
  <c r="AV124" i="5"/>
  <c r="BF124" i="5" s="1"/>
  <c r="BG132" i="11"/>
  <c r="AZ128" i="5" s="1"/>
  <c r="AV128" i="5"/>
  <c r="BF128" i="5" s="1"/>
  <c r="CA187" i="5"/>
  <c r="CA185" i="5"/>
  <c r="CA183" i="5"/>
  <c r="CA181" i="5"/>
  <c r="CA178" i="5"/>
  <c r="CA176" i="5"/>
  <c r="CA174" i="5"/>
  <c r="CA173" i="5"/>
  <c r="CA170" i="5"/>
  <c r="CA168" i="5"/>
  <c r="CA166" i="5"/>
  <c r="CA164" i="5"/>
  <c r="CA162" i="5"/>
  <c r="CA160" i="5"/>
  <c r="CA159" i="5"/>
  <c r="CA156" i="5"/>
  <c r="CA154" i="5"/>
  <c r="CA153" i="5"/>
  <c r="CA151" i="5"/>
  <c r="CA149" i="5"/>
  <c r="CA147" i="5"/>
  <c r="CA145" i="5"/>
  <c r="CA143" i="5"/>
  <c r="CA141" i="5"/>
  <c r="CA188" i="5"/>
  <c r="CA186" i="5"/>
  <c r="CA184" i="5"/>
  <c r="CA182" i="5"/>
  <c r="CA180" i="5"/>
  <c r="CA179" i="5"/>
  <c r="CA177" i="5"/>
  <c r="CA175" i="5"/>
  <c r="CA172" i="5"/>
  <c r="CA171" i="5"/>
  <c r="CA169" i="5"/>
  <c r="CA167" i="5"/>
  <c r="CA165" i="5"/>
  <c r="CA163" i="5"/>
  <c r="CA161" i="5"/>
  <c r="CA158" i="5"/>
  <c r="CA157" i="5"/>
  <c r="CA155" i="5"/>
  <c r="CA152" i="5"/>
  <c r="CA150" i="5"/>
  <c r="CA148" i="5"/>
  <c r="CA146" i="5"/>
  <c r="CA144" i="5"/>
  <c r="CA142" i="5"/>
  <c r="CA140" i="5"/>
  <c r="BY188" i="5"/>
  <c r="BY187" i="5"/>
  <c r="BY186" i="5"/>
  <c r="BY185" i="5"/>
  <c r="BY184" i="5"/>
  <c r="BY183" i="5"/>
  <c r="BY182" i="5"/>
  <c r="BY181" i="5"/>
  <c r="BY180" i="5"/>
  <c r="BY179" i="5"/>
  <c r="BY178" i="5"/>
  <c r="BY177" i="5"/>
  <c r="BY176" i="5"/>
  <c r="BY175" i="5"/>
  <c r="BY174" i="5"/>
  <c r="BY173" i="5"/>
  <c r="BY172" i="5"/>
  <c r="BY171" i="5"/>
  <c r="BY170" i="5"/>
  <c r="BY169" i="5"/>
  <c r="BY168" i="5"/>
  <c r="BY167" i="5"/>
  <c r="BY166" i="5"/>
  <c r="BY165" i="5"/>
  <c r="BY164" i="5"/>
  <c r="BY163" i="5"/>
  <c r="BY162" i="5"/>
  <c r="BY161" i="5"/>
  <c r="BY160" i="5"/>
  <c r="BY159" i="5"/>
  <c r="BY158" i="5"/>
  <c r="BY157" i="5"/>
  <c r="BY156" i="5"/>
  <c r="BY155" i="5"/>
  <c r="BY154" i="5"/>
  <c r="BY153" i="5"/>
  <c r="BY152" i="5"/>
  <c r="BY151" i="5"/>
  <c r="BY150" i="5"/>
  <c r="BY149" i="5"/>
  <c r="BY148" i="5"/>
  <c r="BY147" i="5"/>
  <c r="BY146" i="5"/>
  <c r="BY145" i="5"/>
  <c r="BY144" i="5"/>
  <c r="BY143" i="5"/>
  <c r="BY142" i="5"/>
  <c r="BY141" i="5"/>
  <c r="BY140" i="5"/>
  <c r="AG89" i="5"/>
  <c r="AG83" i="5"/>
  <c r="BM83" i="5" s="1"/>
  <c r="AG125" i="5"/>
  <c r="AG168" i="5"/>
  <c r="AG95" i="5"/>
  <c r="AG28" i="5"/>
  <c r="CP28" i="5" s="1"/>
  <c r="AG93" i="5"/>
  <c r="AG101" i="5"/>
  <c r="AG99" i="5"/>
  <c r="AG117" i="5"/>
  <c r="AG133" i="5"/>
  <c r="AG85" i="5"/>
  <c r="BM85" i="5" s="1"/>
  <c r="AG113" i="5"/>
  <c r="AG129" i="5"/>
  <c r="AG107" i="5"/>
  <c r="AG68" i="5"/>
  <c r="CP68" i="5" s="1"/>
  <c r="AK91" i="5"/>
  <c r="AM137" i="5"/>
  <c r="AM133" i="5"/>
  <c r="AM125" i="5"/>
  <c r="AM117" i="5"/>
  <c r="AM101" i="5"/>
  <c r="AM99" i="5"/>
  <c r="AM95" i="5"/>
  <c r="AM93" i="5"/>
  <c r="AM83" i="5"/>
  <c r="AO124" i="5"/>
  <c r="AO108" i="5"/>
  <c r="AI133" i="5"/>
  <c r="AK125" i="5"/>
  <c r="AK124" i="5"/>
  <c r="AK120" i="5"/>
  <c r="AI99" i="5"/>
  <c r="AI95" i="5"/>
  <c r="AG148" i="5"/>
  <c r="AM105" i="5"/>
  <c r="AK136" i="5"/>
  <c r="AI101" i="5"/>
  <c r="AK93" i="5"/>
  <c r="AK89" i="5"/>
  <c r="AK83" i="5"/>
  <c r="BO83" i="5" s="1"/>
  <c r="AI137" i="5"/>
  <c r="AI136" i="5"/>
  <c r="AK108" i="5"/>
  <c r="AK101" i="5"/>
  <c r="AI93" i="5"/>
  <c r="AI83" i="5"/>
  <c r="BN83" i="5" s="1"/>
  <c r="AG137" i="5"/>
  <c r="AG159" i="5"/>
  <c r="AM131" i="5"/>
  <c r="AM121" i="5"/>
  <c r="AM115" i="5"/>
  <c r="AM109" i="5"/>
  <c r="AM89" i="5"/>
  <c r="AO128" i="5"/>
  <c r="AO112" i="5"/>
  <c r="AO96" i="5"/>
  <c r="AO120" i="5"/>
  <c r="AO136" i="5"/>
  <c r="AI115" i="5"/>
  <c r="AI105" i="5"/>
  <c r="AG91" i="5"/>
  <c r="AI131" i="5"/>
  <c r="AI125" i="5"/>
  <c r="AI121" i="5"/>
  <c r="AI120" i="5"/>
  <c r="AI117" i="5"/>
  <c r="AM129" i="5"/>
  <c r="AM107" i="5"/>
  <c r="AM85" i="5"/>
  <c r="AO132" i="5"/>
  <c r="AO116" i="5"/>
  <c r="AO92" i="5"/>
  <c r="AE105" i="5"/>
  <c r="AE115" i="5"/>
  <c r="AE109" i="5"/>
  <c r="AI112" i="5"/>
  <c r="AK85" i="5"/>
  <c r="BO85" i="5" s="1"/>
  <c r="AK137" i="5"/>
  <c r="AK132" i="5"/>
  <c r="AK131" i="5"/>
  <c r="AI129" i="5"/>
  <c r="AI124" i="5"/>
  <c r="AK121" i="5"/>
  <c r="AK116" i="5"/>
  <c r="AK115" i="5"/>
  <c r="AI113" i="5"/>
  <c r="AG109" i="5"/>
  <c r="AI108" i="5"/>
  <c r="AI107" i="5"/>
  <c r="AK105" i="5"/>
  <c r="AK99" i="5"/>
  <c r="AI92" i="5"/>
  <c r="AI91" i="5"/>
  <c r="AI89" i="5"/>
  <c r="AM136" i="5"/>
  <c r="AM132" i="5"/>
  <c r="AM128" i="5"/>
  <c r="AM124" i="5"/>
  <c r="AM120" i="5"/>
  <c r="AM116" i="5"/>
  <c r="AM112" i="5"/>
  <c r="AM108" i="5"/>
  <c r="AM96" i="5"/>
  <c r="AM92" i="5"/>
  <c r="AM91" i="5"/>
  <c r="AO91" i="5"/>
  <c r="AO137" i="5"/>
  <c r="AO133" i="5"/>
  <c r="AO131" i="5"/>
  <c r="AO125" i="5"/>
  <c r="AO121" i="5"/>
  <c r="AO117" i="5"/>
  <c r="AO115" i="5"/>
  <c r="AO113" i="5"/>
  <c r="AO107" i="5"/>
  <c r="AO105" i="5"/>
  <c r="AO101" i="5"/>
  <c r="AO99" i="5"/>
  <c r="AO95" i="5"/>
  <c r="AO93" i="5"/>
  <c r="AO85" i="5"/>
  <c r="BP85" i="5" s="1"/>
  <c r="AO83" i="5"/>
  <c r="BP83" i="5" s="1"/>
  <c r="AG136" i="5"/>
  <c r="AG132" i="5"/>
  <c r="AG128" i="5"/>
  <c r="AG124" i="5"/>
  <c r="AG120" i="5"/>
  <c r="AG116" i="5"/>
  <c r="AG112" i="5"/>
  <c r="AG108" i="5"/>
  <c r="AG96" i="5"/>
  <c r="AG92" i="5"/>
  <c r="AI132" i="5"/>
  <c r="AK129" i="5"/>
  <c r="AI116" i="5"/>
  <c r="AK113" i="5"/>
  <c r="AK107" i="5"/>
  <c r="AK92" i="5"/>
  <c r="AM113" i="5"/>
  <c r="AE89" i="5"/>
  <c r="AE131" i="5"/>
  <c r="AE121" i="5"/>
  <c r="AI128" i="5"/>
  <c r="AK109" i="5"/>
  <c r="AI96" i="5"/>
  <c r="AK133" i="5"/>
  <c r="AG131" i="5"/>
  <c r="AK128" i="5"/>
  <c r="AG121" i="5"/>
  <c r="AK117" i="5"/>
  <c r="AG115" i="5"/>
  <c r="AK112" i="5"/>
  <c r="AI109" i="5"/>
  <c r="AG105" i="5"/>
  <c r="AK96" i="5"/>
  <c r="AK95" i="5"/>
  <c r="AI85" i="5"/>
  <c r="BN85" i="5" s="1"/>
  <c r="AE96" i="5"/>
  <c r="AH5" i="5"/>
  <c r="AI28" i="9" s="1"/>
  <c r="V28" i="9"/>
  <c r="W26" i="9"/>
  <c r="W32" i="9"/>
  <c r="W25" i="9"/>
  <c r="W24" i="9"/>
  <c r="W23" i="9"/>
  <c r="W40" i="9"/>
  <c r="W22" i="9"/>
  <c r="W20" i="9"/>
  <c r="W18" i="9"/>
  <c r="W38" i="9"/>
  <c r="W16" i="9"/>
  <c r="W30" i="9"/>
  <c r="W15" i="9"/>
  <c r="W14" i="9"/>
  <c r="W9" i="9"/>
  <c r="W8" i="9"/>
  <c r="W6" i="9"/>
  <c r="AM25" i="9"/>
  <c r="Q18" i="9"/>
  <c r="AR51" i="5"/>
  <c r="V17" i="9"/>
  <c r="AO129" i="5"/>
  <c r="V30" i="9"/>
  <c r="AO109" i="5"/>
  <c r="V13" i="9"/>
  <c r="AO89" i="5"/>
  <c r="W17" i="9"/>
  <c r="W13" i="9"/>
  <c r="W7" i="9"/>
  <c r="W5" i="9"/>
  <c r="R24" i="9"/>
  <c r="V32" i="9"/>
  <c r="V23" i="9"/>
  <c r="V21" i="9"/>
  <c r="V31" i="9"/>
  <c r="V19" i="9"/>
  <c r="V11" i="9"/>
  <c r="V29" i="9"/>
  <c r="V9" i="9"/>
  <c r="V7" i="9"/>
  <c r="W42" i="9"/>
  <c r="W21" i="9"/>
  <c r="W19" i="9"/>
  <c r="W36" i="9"/>
  <c r="W12" i="9"/>
  <c r="W11" i="9"/>
  <c r="W10" i="9"/>
  <c r="W34" i="9"/>
  <c r="V5" i="9"/>
  <c r="V27" i="9"/>
  <c r="W41" i="9"/>
  <c r="W31" i="9"/>
  <c r="W37" i="9"/>
  <c r="W29" i="9"/>
  <c r="W4" i="9"/>
  <c r="W27" i="9"/>
  <c r="V26" i="9"/>
  <c r="V24" i="9"/>
  <c r="V40" i="9"/>
  <c r="V22" i="9"/>
  <c r="V20" i="9"/>
  <c r="V18" i="9"/>
  <c r="V38" i="9"/>
  <c r="V16" i="9"/>
  <c r="V14" i="9"/>
  <c r="V36" i="9"/>
  <c r="V12" i="9"/>
  <c r="V10" i="9"/>
  <c r="V8" i="9"/>
  <c r="V34" i="9"/>
  <c r="V6" i="9"/>
  <c r="W28" i="9"/>
  <c r="AM21" i="9"/>
  <c r="AJ5" i="9"/>
  <c r="AL11" i="9"/>
  <c r="K13" i="9"/>
  <c r="AL25" i="9"/>
  <c r="AN8" i="9"/>
  <c r="AR19" i="5"/>
  <c r="AM39" i="9"/>
  <c r="AK5" i="9"/>
  <c r="AK23" i="9"/>
  <c r="AK39" i="9"/>
  <c r="AR211" i="5"/>
  <c r="AR179" i="5"/>
  <c r="AR147" i="5"/>
  <c r="AL23" i="9"/>
  <c r="AL20" i="9"/>
  <c r="AN26" i="9"/>
  <c r="AN24" i="9"/>
  <c r="AN21" i="9"/>
  <c r="AN19" i="9"/>
  <c r="L27" i="9"/>
  <c r="AR203" i="5"/>
  <c r="AR195" i="5"/>
  <c r="AM23" i="9"/>
  <c r="AR187" i="5"/>
  <c r="AR171" i="5"/>
  <c r="AR155" i="5"/>
  <c r="AR75" i="5"/>
  <c r="AR67" i="5"/>
  <c r="AM9" i="9"/>
  <c r="AR43" i="5"/>
  <c r="AR35" i="5"/>
  <c r="AR27" i="5"/>
  <c r="AO26" i="9"/>
  <c r="AO25" i="9"/>
  <c r="AO24" i="9"/>
  <c r="AO22" i="9"/>
  <c r="L18" i="9"/>
  <c r="L16" i="9"/>
  <c r="L37" i="9"/>
  <c r="L15" i="9"/>
  <c r="L13" i="9"/>
  <c r="AQ5" i="9"/>
  <c r="L23" i="9"/>
  <c r="AQ19" i="9"/>
  <c r="L11" i="9"/>
  <c r="AG4" i="5"/>
  <c r="L31" i="9"/>
  <c r="AJ6" i="9"/>
  <c r="AN25" i="9"/>
  <c r="AN23" i="9"/>
  <c r="K17" i="9"/>
  <c r="AM6" i="9"/>
  <c r="AK6" i="9"/>
  <c r="AR17" i="5"/>
  <c r="AR15" i="5"/>
  <c r="AR13" i="5"/>
  <c r="AR11" i="5"/>
  <c r="AR235" i="5"/>
  <c r="AR227" i="5"/>
  <c r="AR219" i="5"/>
  <c r="AR163" i="5"/>
  <c r="AL6" i="9"/>
  <c r="L21" i="9"/>
  <c r="AK28" i="9"/>
  <c r="AK33" i="9"/>
  <c r="AK4" i="9"/>
  <c r="AO33" i="9"/>
  <c r="AO28" i="9"/>
  <c r="AO4" i="9"/>
  <c r="AL24" i="9"/>
  <c r="AL40" i="9"/>
  <c r="AL19" i="9"/>
  <c r="AN20" i="9"/>
  <c r="AN11" i="9"/>
  <c r="AL28" i="9"/>
  <c r="AO23" i="9"/>
  <c r="AO40" i="9"/>
  <c r="AO21" i="9"/>
  <c r="AO20" i="9"/>
  <c r="AO19" i="9"/>
  <c r="AO11" i="9"/>
  <c r="AO10" i="9"/>
  <c r="AO8" i="9"/>
  <c r="AO34" i="9"/>
  <c r="AO7" i="9"/>
  <c r="AO6" i="9"/>
  <c r="AO5" i="9"/>
  <c r="AL32" i="9"/>
  <c r="AL41" i="9"/>
  <c r="AL39" i="9"/>
  <c r="AL31" i="9"/>
  <c r="AM28" i="9"/>
  <c r="AM33" i="9"/>
  <c r="AM4" i="9"/>
  <c r="AN31" i="9"/>
  <c r="AN39" i="9"/>
  <c r="AL26" i="9"/>
  <c r="AL22" i="9"/>
  <c r="AL21" i="9"/>
  <c r="AN40" i="9"/>
  <c r="AN22" i="9"/>
  <c r="AJ26" i="9"/>
  <c r="AJ25" i="9"/>
  <c r="AJ24" i="9"/>
  <c r="AJ23" i="9"/>
  <c r="AJ40" i="9"/>
  <c r="AJ22" i="9"/>
  <c r="AJ21" i="9"/>
  <c r="AJ20" i="9"/>
  <c r="AJ19" i="9"/>
  <c r="AJ11" i="9"/>
  <c r="AJ9" i="9"/>
  <c r="AJ39" i="9"/>
  <c r="AJ8" i="9"/>
  <c r="AG19" i="5"/>
  <c r="CP19" i="5" s="1"/>
  <c r="AG17" i="5"/>
  <c r="AG15" i="5"/>
  <c r="AG13" i="5"/>
  <c r="AG11" i="5"/>
  <c r="AG9" i="5"/>
  <c r="AG7" i="5"/>
  <c r="AG5" i="5"/>
  <c r="AG58" i="5"/>
  <c r="CP58" i="5" s="1"/>
  <c r="AG56" i="5"/>
  <c r="AG54" i="5"/>
  <c r="AG52" i="5"/>
  <c r="AG50" i="5"/>
  <c r="AG38" i="5"/>
  <c r="CP38" i="5" s="1"/>
  <c r="AG37" i="5"/>
  <c r="AG36" i="5"/>
  <c r="AG35" i="5"/>
  <c r="CP35" i="5" s="1"/>
  <c r="AG27" i="5"/>
  <c r="AG26" i="5"/>
  <c r="AG25" i="5"/>
  <c r="AG24" i="5"/>
  <c r="AG23" i="5"/>
  <c r="AG22" i="5"/>
  <c r="AG21" i="5"/>
  <c r="AG20" i="5"/>
  <c r="K7" i="9"/>
  <c r="AO28" i="5"/>
  <c r="K5" i="9"/>
  <c r="AO8" i="5"/>
  <c r="AP5" i="9" s="1"/>
  <c r="K41" i="9"/>
  <c r="AO209" i="5"/>
  <c r="K31" i="9"/>
  <c r="AO159" i="5"/>
  <c r="AI26" i="9"/>
  <c r="AM32" i="9"/>
  <c r="AM41" i="9"/>
  <c r="AI24" i="9"/>
  <c r="AI22" i="9"/>
  <c r="AR168" i="5"/>
  <c r="AI21" i="9"/>
  <c r="AI31" i="9"/>
  <c r="AI39" i="9"/>
  <c r="AR159" i="5"/>
  <c r="AR68" i="5"/>
  <c r="AI11" i="9"/>
  <c r="AI10" i="9"/>
  <c r="AI9" i="9"/>
  <c r="AI34" i="9"/>
  <c r="AR28" i="5"/>
  <c r="AI7" i="9"/>
  <c r="AN4" i="9"/>
  <c r="AN33" i="9"/>
  <c r="K27" i="9"/>
  <c r="AO4" i="5"/>
  <c r="L12" i="9"/>
  <c r="AP78" i="5"/>
  <c r="L8" i="9"/>
  <c r="AP38" i="5"/>
  <c r="AR38" i="5" s="1"/>
  <c r="L34" i="9"/>
  <c r="AP34" i="5"/>
  <c r="AR34" i="5" s="1"/>
  <c r="L6" i="9"/>
  <c r="AP18" i="5"/>
  <c r="AR18" i="5" s="1"/>
  <c r="AG18" i="5"/>
  <c r="CP18" i="5" s="1"/>
  <c r="AG16" i="5"/>
  <c r="AG14" i="5"/>
  <c r="CQ14" i="5" s="1"/>
  <c r="AG12" i="5"/>
  <c r="AG10" i="5"/>
  <c r="AG8" i="5"/>
  <c r="AG6" i="5"/>
  <c r="K12" i="9"/>
  <c r="AO79" i="5"/>
  <c r="BP79" i="5" s="1"/>
  <c r="K29" i="9"/>
  <c r="AO59" i="5"/>
  <c r="K8" i="9"/>
  <c r="AO39" i="5"/>
  <c r="AP8" i="9" s="1"/>
  <c r="K34" i="9"/>
  <c r="AO35" i="5"/>
  <c r="K6" i="9"/>
  <c r="AO19" i="5"/>
  <c r="AP6" i="9" s="1"/>
  <c r="K28" i="9"/>
  <c r="AO5" i="5"/>
  <c r="K26" i="9"/>
  <c r="AO218" i="5"/>
  <c r="AP26" i="9" s="1"/>
  <c r="K32" i="9"/>
  <c r="AO210" i="5"/>
  <c r="K25" i="9"/>
  <c r="AO208" i="5"/>
  <c r="K24" i="9"/>
  <c r="AO198" i="5"/>
  <c r="K23" i="9"/>
  <c r="AO188" i="5"/>
  <c r="K40" i="9"/>
  <c r="AO184" i="5"/>
  <c r="K22" i="9"/>
  <c r="AO178" i="5"/>
  <c r="K21" i="9"/>
  <c r="AO168" i="5"/>
  <c r="K20" i="9"/>
  <c r="AO158" i="5"/>
  <c r="K19" i="9"/>
  <c r="AO148" i="5"/>
  <c r="AL10" i="9"/>
  <c r="AL8" i="9"/>
  <c r="AL7" i="9"/>
  <c r="AN10" i="9"/>
  <c r="AN9" i="9"/>
  <c r="AN34" i="9"/>
  <c r="AJ41" i="9"/>
  <c r="AR237" i="5"/>
  <c r="AR236" i="5"/>
  <c r="AR234" i="5"/>
  <c r="AR232" i="5"/>
  <c r="AR229" i="5"/>
  <c r="AR228" i="5"/>
  <c r="AR224" i="5"/>
  <c r="AR223" i="5"/>
  <c r="AM26" i="9"/>
  <c r="AR217" i="5"/>
  <c r="AR216" i="5"/>
  <c r="AR215" i="5"/>
  <c r="AR214" i="5"/>
  <c r="AR213" i="5"/>
  <c r="AR212" i="5"/>
  <c r="AR210" i="5"/>
  <c r="AR208" i="5"/>
  <c r="AR205" i="5"/>
  <c r="AR204" i="5"/>
  <c r="AR202" i="5"/>
  <c r="AR201" i="5"/>
  <c r="AR200" i="5"/>
  <c r="AR199" i="5"/>
  <c r="AM24" i="9"/>
  <c r="AR197" i="5"/>
  <c r="AR196" i="5"/>
  <c r="AR194" i="5"/>
  <c r="AR193" i="5"/>
  <c r="AR192" i="5"/>
  <c r="AR191" i="5"/>
  <c r="AR190" i="5"/>
  <c r="AR189" i="5"/>
  <c r="AM40" i="9"/>
  <c r="AR183" i="5"/>
  <c r="AR182" i="5"/>
  <c r="AR181" i="5"/>
  <c r="AR180" i="5"/>
  <c r="AR176" i="5"/>
  <c r="AR175" i="5"/>
  <c r="AR172" i="5"/>
  <c r="AR169" i="5"/>
  <c r="AR167" i="5"/>
  <c r="AR164" i="5"/>
  <c r="AM31" i="9"/>
  <c r="AR77" i="5"/>
  <c r="AR76" i="5"/>
  <c r="AR74" i="5"/>
  <c r="AR73" i="5"/>
  <c r="AR72" i="5"/>
  <c r="AR71" i="5"/>
  <c r="AR70" i="5"/>
  <c r="AR69" i="5"/>
  <c r="AM11" i="9"/>
  <c r="AR66" i="5"/>
  <c r="AR65" i="5"/>
  <c r="AR64" i="5"/>
  <c r="AR63" i="5"/>
  <c r="AR62" i="5"/>
  <c r="AR61" i="5"/>
  <c r="AR60" i="5"/>
  <c r="AM10" i="9"/>
  <c r="AR57" i="5"/>
  <c r="AR56" i="5"/>
  <c r="AR55" i="5"/>
  <c r="AR54" i="5"/>
  <c r="AR53" i="5"/>
  <c r="AR52" i="5"/>
  <c r="AR50" i="5"/>
  <c r="AR49" i="5"/>
  <c r="AR47" i="5"/>
  <c r="AR46" i="5"/>
  <c r="AR45" i="5"/>
  <c r="AR44" i="5"/>
  <c r="AR42" i="5"/>
  <c r="AR41" i="5"/>
  <c r="AR40" i="5"/>
  <c r="AR39" i="5"/>
  <c r="AM34" i="9"/>
  <c r="AR33" i="5"/>
  <c r="AR32" i="5"/>
  <c r="AR31" i="5"/>
  <c r="AR30" i="5"/>
  <c r="AR29" i="5"/>
  <c r="AR25" i="5"/>
  <c r="AR23" i="5"/>
  <c r="AR20" i="5"/>
  <c r="L36" i="9"/>
  <c r="L35" i="9"/>
  <c r="AG236" i="5"/>
  <c r="AG158" i="5"/>
  <c r="AG156" i="5"/>
  <c r="AG154" i="5"/>
  <c r="AG152" i="5"/>
  <c r="AG150" i="5"/>
  <c r="AG146" i="5"/>
  <c r="AG144" i="5"/>
  <c r="AG142" i="5"/>
  <c r="AG140" i="5"/>
  <c r="AG80" i="5"/>
  <c r="AG78" i="5"/>
  <c r="CP78" i="5" s="1"/>
  <c r="AG76" i="5"/>
  <c r="AG74" i="5"/>
  <c r="AG72" i="5"/>
  <c r="AG70" i="5"/>
  <c r="AG66" i="5"/>
  <c r="AG62" i="5"/>
  <c r="AG61" i="5"/>
  <c r="AJ10" i="9"/>
  <c r="AG57" i="5"/>
  <c r="AG49" i="5"/>
  <c r="AI40" i="9"/>
  <c r="AK31" i="9"/>
  <c r="AR59" i="5"/>
  <c r="AL5" i="9"/>
  <c r="K18" i="9"/>
  <c r="K38" i="9"/>
  <c r="K16" i="9"/>
  <c r="K37" i="9"/>
  <c r="K14" i="9"/>
  <c r="K36" i="9"/>
  <c r="L5" i="9"/>
  <c r="AG64" i="5"/>
  <c r="AG63" i="5"/>
  <c r="AK10" i="9"/>
  <c r="AG55" i="5"/>
  <c r="AG47" i="5"/>
  <c r="AI32" i="9"/>
  <c r="AI25" i="9"/>
  <c r="AG48" i="5"/>
  <c r="CP48" i="5" s="1"/>
  <c r="AG46" i="5"/>
  <c r="AG45" i="5"/>
  <c r="AG44" i="5"/>
  <c r="AG43" i="5"/>
  <c r="AG42" i="5"/>
  <c r="AG41" i="5"/>
  <c r="AG40" i="5"/>
  <c r="AG39" i="5"/>
  <c r="CP39" i="5" s="1"/>
  <c r="AG34" i="5"/>
  <c r="CP34" i="5" s="1"/>
  <c r="AG33" i="5"/>
  <c r="AG32" i="5"/>
  <c r="AG31" i="5"/>
  <c r="AG30" i="5"/>
  <c r="AG29" i="5"/>
  <c r="L4" i="9"/>
  <c r="L33" i="9"/>
  <c r="AP4" i="5"/>
  <c r="AR4" i="5" s="1"/>
  <c r="K11" i="9"/>
  <c r="AO68" i="5"/>
  <c r="AP11" i="9" s="1"/>
  <c r="K9" i="9"/>
  <c r="AO48" i="5"/>
  <c r="AP9" i="9" s="1"/>
  <c r="AO41" i="9"/>
  <c r="AO32" i="9"/>
  <c r="AO39" i="9"/>
  <c r="AO31" i="9"/>
  <c r="AJ4" i="9"/>
  <c r="AJ28" i="9"/>
  <c r="AJ33" i="9"/>
  <c r="AR188" i="5"/>
  <c r="AI23" i="9"/>
  <c r="AI20" i="9"/>
  <c r="AR148" i="5"/>
  <c r="AI19" i="9"/>
  <c r="AR140" i="5"/>
  <c r="AI8" i="9"/>
  <c r="L10" i="9"/>
  <c r="AP58" i="5"/>
  <c r="AR58" i="5" s="1"/>
  <c r="AP48" i="5"/>
  <c r="AQ9" i="9" s="1"/>
  <c r="L9" i="9"/>
  <c r="L32" i="9"/>
  <c r="AP209" i="5"/>
  <c r="AQ25" i="9" s="1"/>
  <c r="L41" i="9"/>
  <c r="AK41" i="9"/>
  <c r="AK32" i="9"/>
  <c r="AL33" i="9"/>
  <c r="AL4" i="9"/>
  <c r="AN41" i="9"/>
  <c r="AN32" i="9"/>
  <c r="AL9" i="9"/>
  <c r="AL34" i="9"/>
  <c r="AN7" i="9"/>
  <c r="AN6" i="9"/>
  <c r="AN5" i="9"/>
  <c r="K15" i="9"/>
  <c r="AG60" i="5"/>
  <c r="AG59" i="5"/>
  <c r="CP59" i="5" s="1"/>
  <c r="AG51" i="5"/>
  <c r="AO9" i="9"/>
  <c r="AJ34" i="9"/>
  <c r="AJ7" i="9"/>
  <c r="AJ31" i="9"/>
  <c r="AR9" i="5"/>
  <c r="AR7" i="5"/>
  <c r="AR233" i="5"/>
  <c r="AR231" i="5"/>
  <c r="AR230" i="5"/>
  <c r="AR226" i="5"/>
  <c r="AR225" i="5"/>
  <c r="AR222" i="5"/>
  <c r="AR221" i="5"/>
  <c r="AR220" i="5"/>
  <c r="AR207" i="5"/>
  <c r="AR206" i="5"/>
  <c r="AR186" i="5"/>
  <c r="AR185" i="5"/>
  <c r="AM22" i="9"/>
  <c r="AR177" i="5"/>
  <c r="AR174" i="5"/>
  <c r="AR173" i="5"/>
  <c r="AR170" i="5"/>
  <c r="AR166" i="5"/>
  <c r="AR165" i="5"/>
  <c r="AR162" i="5"/>
  <c r="AR161" i="5"/>
  <c r="AR160" i="5"/>
  <c r="AM20" i="9"/>
  <c r="AR157" i="5"/>
  <c r="AR156" i="5"/>
  <c r="AR154" i="5"/>
  <c r="AR153" i="5"/>
  <c r="AR152" i="5"/>
  <c r="AR151" i="5"/>
  <c r="AR150" i="5"/>
  <c r="AR149" i="5"/>
  <c r="AM19" i="9"/>
  <c r="AR146" i="5"/>
  <c r="AR145" i="5"/>
  <c r="AR144" i="5"/>
  <c r="AR143" i="5"/>
  <c r="AR142" i="5"/>
  <c r="AR141" i="5"/>
  <c r="AR81" i="5"/>
  <c r="AR80" i="5"/>
  <c r="AR79" i="5"/>
  <c r="AM8" i="9"/>
  <c r="AR37" i="5"/>
  <c r="AR36" i="5"/>
  <c r="AM7" i="9"/>
  <c r="AR26" i="5"/>
  <c r="AR24" i="5"/>
  <c r="AR22" i="5"/>
  <c r="AR21" i="5"/>
  <c r="L38" i="9"/>
  <c r="L17" i="9"/>
  <c r="L14" i="9"/>
  <c r="AQ11" i="9"/>
  <c r="AG234" i="5"/>
  <c r="AG232" i="5"/>
  <c r="AG230" i="5"/>
  <c r="AG228" i="5"/>
  <c r="AG226" i="5"/>
  <c r="AG224" i="5"/>
  <c r="AG222" i="5"/>
  <c r="AG220" i="5"/>
  <c r="AG218" i="5"/>
  <c r="CP218" i="5" s="1"/>
  <c r="AG216" i="5"/>
  <c r="BZ216" i="5" s="1"/>
  <c r="AG214" i="5"/>
  <c r="BX214" i="5" s="1"/>
  <c r="AG212" i="5"/>
  <c r="BZ212" i="5" s="1"/>
  <c r="AG210" i="5"/>
  <c r="BZ210" i="5" s="1"/>
  <c r="AG208" i="5"/>
  <c r="BX208" i="5" s="1"/>
  <c r="AG206" i="5"/>
  <c r="BX206" i="5" s="1"/>
  <c r="AG204" i="5"/>
  <c r="BX204" i="5" s="1"/>
  <c r="AG202" i="5"/>
  <c r="AG200" i="5"/>
  <c r="AG198" i="5"/>
  <c r="AG196" i="5"/>
  <c r="BZ196" i="5" s="1"/>
  <c r="AG194" i="5"/>
  <c r="AG192" i="5"/>
  <c r="AG190" i="5"/>
  <c r="AG188" i="5"/>
  <c r="AG186" i="5"/>
  <c r="AG184" i="5"/>
  <c r="AG182" i="5"/>
  <c r="AG180" i="5"/>
  <c r="AG178" i="5"/>
  <c r="AG176" i="5"/>
  <c r="AG174" i="5"/>
  <c r="AG172" i="5"/>
  <c r="AG170" i="5"/>
  <c r="AG166" i="5"/>
  <c r="AG164" i="5"/>
  <c r="AG162" i="5"/>
  <c r="AG160" i="5"/>
  <c r="AK8" i="9"/>
  <c r="AK34" i="9"/>
  <c r="AK7" i="9"/>
  <c r="L39" i="9"/>
  <c r="L29" i="9"/>
  <c r="L19" i="9"/>
  <c r="L7" i="9"/>
  <c r="AG237" i="5"/>
  <c r="AG235" i="5"/>
  <c r="AG233" i="5"/>
  <c r="AG231" i="5"/>
  <c r="AG229" i="5"/>
  <c r="AG227" i="5"/>
  <c r="AG225" i="5"/>
  <c r="AG223" i="5"/>
  <c r="AG221" i="5"/>
  <c r="AG219" i="5"/>
  <c r="AK26" i="9"/>
  <c r="AG217" i="5"/>
  <c r="AG215" i="5"/>
  <c r="BZ215" i="5" s="1"/>
  <c r="AG213" i="5"/>
  <c r="BX213" i="5" s="1"/>
  <c r="AG211" i="5"/>
  <c r="BZ211" i="5" s="1"/>
  <c r="AG209" i="5"/>
  <c r="BZ209" i="5" s="1"/>
  <c r="AK25" i="9"/>
  <c r="AG207" i="5"/>
  <c r="BX207" i="5" s="1"/>
  <c r="AG205" i="5"/>
  <c r="BX205" i="5" s="1"/>
  <c r="AG203" i="5"/>
  <c r="AG201" i="5"/>
  <c r="AG199" i="5"/>
  <c r="AK24" i="9"/>
  <c r="AG197" i="5"/>
  <c r="AG195" i="5"/>
  <c r="AG193" i="5"/>
  <c r="AG191" i="5"/>
  <c r="AG189" i="5"/>
  <c r="BZ189" i="5" s="1"/>
  <c r="AG187" i="5"/>
  <c r="AG185" i="5"/>
  <c r="AK40" i="9"/>
  <c r="AG183" i="5"/>
  <c r="AG181" i="5"/>
  <c r="AG179" i="5"/>
  <c r="AK22" i="9"/>
  <c r="AG177" i="5"/>
  <c r="AG175" i="5"/>
  <c r="AG173" i="5"/>
  <c r="AG171" i="5"/>
  <c r="AG169" i="5"/>
  <c r="AK21" i="9"/>
  <c r="AG167" i="5"/>
  <c r="AG165" i="5"/>
  <c r="AG163" i="5"/>
  <c r="AG161" i="5"/>
  <c r="AK20" i="9"/>
  <c r="AG157" i="5"/>
  <c r="AG155" i="5"/>
  <c r="AG153" i="5"/>
  <c r="AG151" i="5"/>
  <c r="AG149" i="5"/>
  <c r="AK19" i="9"/>
  <c r="AG147" i="5"/>
  <c r="AG145" i="5"/>
  <c r="AG143" i="5"/>
  <c r="AG141" i="5"/>
  <c r="AG81" i="5"/>
  <c r="AG79" i="5"/>
  <c r="AG77" i="5"/>
  <c r="AG75" i="5"/>
  <c r="AG73" i="5"/>
  <c r="AG71" i="5"/>
  <c r="AG69" i="5"/>
  <c r="AK11" i="9"/>
  <c r="AG67" i="5"/>
  <c r="AG65" i="5"/>
  <c r="AG53" i="5"/>
  <c r="AK9" i="9"/>
  <c r="AI41" i="9"/>
  <c r="AJ32" i="9"/>
  <c r="AN28" i="9"/>
  <c r="AI6" i="9"/>
  <c r="AR8" i="5"/>
  <c r="AI5" i="9"/>
  <c r="L26" i="9"/>
  <c r="AP218" i="5"/>
  <c r="AR218" i="5" s="1"/>
  <c r="L24" i="9"/>
  <c r="AP198" i="5"/>
  <c r="AR198" i="5" s="1"/>
  <c r="L40" i="9"/>
  <c r="AP184" i="5"/>
  <c r="L22" i="9"/>
  <c r="AP178" i="5"/>
  <c r="AQ39" i="9" s="1"/>
  <c r="L20" i="9"/>
  <c r="AP158" i="5"/>
  <c r="AR16" i="5"/>
  <c r="AR14" i="5"/>
  <c r="AR12" i="5"/>
  <c r="AR10" i="5"/>
  <c r="AM5" i="9"/>
  <c r="AR6" i="5"/>
  <c r="J32" i="9"/>
  <c r="J4" i="9"/>
  <c r="L30" i="9"/>
  <c r="AQ23" i="9"/>
  <c r="AQ21" i="9"/>
  <c r="L25" i="9"/>
  <c r="K4" i="9"/>
  <c r="K42" i="9"/>
  <c r="K10" i="9"/>
  <c r="V41" i="9"/>
  <c r="V37" i="9"/>
  <c r="V35" i="9"/>
  <c r="V33" i="9"/>
  <c r="V25" i="9"/>
  <c r="L42" i="9"/>
  <c r="L28" i="9"/>
  <c r="V4" i="9"/>
  <c r="W39" i="9"/>
  <c r="W35" i="9"/>
  <c r="W33" i="9"/>
  <c r="K30" i="9"/>
  <c r="V39" i="9"/>
  <c r="V15" i="9"/>
  <c r="K39" i="9"/>
  <c r="K35" i="9"/>
  <c r="K33" i="9"/>
  <c r="V42" i="9"/>
  <c r="E21" i="9"/>
  <c r="R26" i="9"/>
  <c r="V238" i="5"/>
  <c r="S42" i="9"/>
  <c r="H6" i="9"/>
  <c r="F25" i="9"/>
  <c r="S24" i="9"/>
  <c r="S22" i="9"/>
  <c r="F38" i="9"/>
  <c r="F9" i="9"/>
  <c r="R18" i="9"/>
  <c r="E11" i="9"/>
  <c r="U41" i="9"/>
  <c r="U21" i="9"/>
  <c r="U39" i="9"/>
  <c r="J22" i="9"/>
  <c r="U238" i="5"/>
  <c r="F17" i="9"/>
  <c r="S14" i="9"/>
  <c r="F11" i="9"/>
  <c r="Q26" i="9"/>
  <c r="R14" i="9"/>
  <c r="U6" i="9"/>
  <c r="R20" i="9"/>
  <c r="E13" i="9"/>
  <c r="E36" i="9"/>
  <c r="E12" i="9"/>
  <c r="F39" i="9"/>
  <c r="K238" i="5"/>
  <c r="E31" i="9"/>
  <c r="E20" i="9"/>
  <c r="R19" i="9"/>
  <c r="R17" i="9"/>
  <c r="R16" i="9"/>
  <c r="F19" i="9"/>
  <c r="S11" i="9"/>
  <c r="F29" i="9"/>
  <c r="S10" i="9"/>
  <c r="F34" i="9"/>
  <c r="S7" i="9"/>
  <c r="H40" i="9"/>
  <c r="Q20" i="9"/>
  <c r="Q16" i="9"/>
  <c r="U16" i="9"/>
  <c r="U8" i="9"/>
  <c r="J14" i="9"/>
  <c r="J6" i="9"/>
  <c r="J238" i="5"/>
  <c r="E32" i="9"/>
  <c r="E40" i="9"/>
  <c r="R21" i="9"/>
  <c r="P42" i="9"/>
  <c r="P6" i="9"/>
  <c r="F33" i="9"/>
  <c r="E6" i="9"/>
  <c r="P26" i="9"/>
  <c r="P16" i="9"/>
  <c r="P14" i="9"/>
  <c r="T22" i="9"/>
  <c r="R25" i="9"/>
  <c r="E22" i="9"/>
  <c r="E19" i="9"/>
  <c r="E37" i="9"/>
  <c r="R15" i="9"/>
  <c r="E14" i="9"/>
  <c r="H5" i="9"/>
  <c r="F26" i="9"/>
  <c r="S23" i="9"/>
  <c r="F20" i="9"/>
  <c r="F18" i="9"/>
  <c r="F30" i="9"/>
  <c r="S13" i="9"/>
  <c r="S12" i="9"/>
  <c r="F12" i="9"/>
  <c r="F35" i="9"/>
  <c r="F10" i="9"/>
  <c r="S9" i="9"/>
  <c r="S8" i="9"/>
  <c r="S4" i="9"/>
  <c r="Q4" i="9"/>
  <c r="Q6" i="9"/>
  <c r="Q5" i="9"/>
  <c r="F6" i="9"/>
  <c r="F5" i="9"/>
  <c r="H26" i="9"/>
  <c r="H32" i="9"/>
  <c r="Q25" i="9"/>
  <c r="Q24" i="9"/>
  <c r="Q23" i="9"/>
  <c r="H22" i="9"/>
  <c r="Q21" i="9"/>
  <c r="H21" i="9"/>
  <c r="Q19" i="9"/>
  <c r="H18" i="9"/>
  <c r="Q17" i="9"/>
  <c r="H16" i="9"/>
  <c r="Q15" i="9"/>
  <c r="Q14" i="9"/>
  <c r="H14" i="9"/>
  <c r="H13" i="9"/>
  <c r="H36" i="9"/>
  <c r="E41" i="9"/>
  <c r="E30" i="9"/>
  <c r="U23" i="9"/>
  <c r="U40" i="9"/>
  <c r="U17" i="9"/>
  <c r="J20" i="9"/>
  <c r="J30" i="9"/>
  <c r="J12" i="9"/>
  <c r="J35" i="9"/>
  <c r="G32" i="9"/>
  <c r="P25" i="9"/>
  <c r="P24" i="9"/>
  <c r="P23" i="9"/>
  <c r="P40" i="9"/>
  <c r="G22" i="9"/>
  <c r="G21" i="9"/>
  <c r="G31" i="9"/>
  <c r="G20" i="9"/>
  <c r="P19" i="9"/>
  <c r="P18" i="9"/>
  <c r="P38" i="9"/>
  <c r="P13" i="9"/>
  <c r="P36" i="9"/>
  <c r="G12" i="9"/>
  <c r="P11" i="9"/>
  <c r="G35" i="9"/>
  <c r="P10" i="9"/>
  <c r="G9" i="9"/>
  <c r="P8" i="9"/>
  <c r="G8" i="9"/>
  <c r="P34" i="9"/>
  <c r="G34" i="9"/>
  <c r="P7" i="9"/>
  <c r="G7" i="9"/>
  <c r="E42" i="9"/>
  <c r="D4" i="9"/>
  <c r="Q41" i="9"/>
  <c r="H25" i="9"/>
  <c r="Q40" i="9"/>
  <c r="Q31" i="9"/>
  <c r="H20" i="9"/>
  <c r="H19" i="9"/>
  <c r="Q38" i="9"/>
  <c r="H38" i="9"/>
  <c r="H17" i="9"/>
  <c r="Q30" i="9"/>
  <c r="H30" i="9"/>
  <c r="H15" i="9"/>
  <c r="Q36" i="9"/>
  <c r="Q12" i="9"/>
  <c r="Q11" i="9"/>
  <c r="Q29" i="9"/>
  <c r="H10" i="9"/>
  <c r="H9" i="9"/>
  <c r="Q8" i="9"/>
  <c r="H8" i="9"/>
  <c r="Q34" i="9"/>
  <c r="H34" i="9"/>
  <c r="Q7" i="9"/>
  <c r="H7" i="9"/>
  <c r="R42" i="9"/>
  <c r="R6" i="9"/>
  <c r="H27" i="9"/>
  <c r="G6" i="9"/>
  <c r="G5" i="9"/>
  <c r="E26" i="9"/>
  <c r="R41" i="9"/>
  <c r="E25" i="9"/>
  <c r="E24" i="9"/>
  <c r="R23" i="9"/>
  <c r="E23" i="9"/>
  <c r="R40" i="9"/>
  <c r="R22" i="9"/>
  <c r="R31" i="9"/>
  <c r="E39" i="9"/>
  <c r="E18" i="9"/>
  <c r="R38" i="9"/>
  <c r="E38" i="9"/>
  <c r="E17" i="9"/>
  <c r="E16" i="9"/>
  <c r="R30" i="9"/>
  <c r="E15" i="9"/>
  <c r="R13" i="9"/>
  <c r="R36" i="9"/>
  <c r="R12" i="9"/>
  <c r="R11" i="9"/>
  <c r="R29" i="9"/>
  <c r="E35" i="9"/>
  <c r="R10" i="9"/>
  <c r="E10" i="9"/>
  <c r="R9" i="9"/>
  <c r="E9" i="9"/>
  <c r="R8" i="9"/>
  <c r="E8" i="9"/>
  <c r="R34" i="9"/>
  <c r="E34" i="9"/>
  <c r="R7" i="9"/>
  <c r="E7" i="9"/>
  <c r="H41" i="9"/>
  <c r="J39" i="9"/>
  <c r="T26" i="9"/>
  <c r="T24" i="9"/>
  <c r="T23" i="9"/>
  <c r="T21" i="9"/>
  <c r="T19" i="9"/>
  <c r="T18" i="9"/>
  <c r="T15" i="9"/>
  <c r="T13" i="9"/>
  <c r="T11" i="9"/>
  <c r="T10" i="9"/>
  <c r="T6" i="9"/>
  <c r="T5" i="9"/>
  <c r="I41" i="9"/>
  <c r="I39" i="9"/>
  <c r="I37" i="9"/>
  <c r="I35" i="9"/>
  <c r="R5" i="9"/>
  <c r="P5" i="9"/>
  <c r="E5" i="9"/>
  <c r="E27" i="9"/>
  <c r="G42" i="9"/>
  <c r="G26" i="9"/>
  <c r="P32" i="9"/>
  <c r="G25" i="9"/>
  <c r="G24" i="9"/>
  <c r="G23" i="9"/>
  <c r="G40" i="9"/>
  <c r="P22" i="9"/>
  <c r="P21" i="9"/>
  <c r="P31" i="9"/>
  <c r="P20" i="9"/>
  <c r="G19" i="9"/>
  <c r="G18" i="9"/>
  <c r="G38" i="9"/>
  <c r="P17" i="9"/>
  <c r="G17" i="9"/>
  <c r="G16" i="9"/>
  <c r="P30" i="9"/>
  <c r="G37" i="9"/>
  <c r="P15" i="9"/>
  <c r="G15" i="9"/>
  <c r="G14" i="9"/>
  <c r="G13" i="9"/>
  <c r="G36" i="9"/>
  <c r="P12" i="9"/>
  <c r="G11" i="9"/>
  <c r="P29" i="9"/>
  <c r="G10" i="9"/>
  <c r="P9" i="9"/>
  <c r="T8" i="9"/>
  <c r="H33" i="9"/>
  <c r="H24" i="9"/>
  <c r="H23" i="9"/>
  <c r="Q22" i="9"/>
  <c r="H39" i="9"/>
  <c r="Q13" i="9"/>
  <c r="H12" i="9"/>
  <c r="H11" i="9"/>
  <c r="H29" i="9"/>
  <c r="Q10" i="9"/>
  <c r="Q9" i="9"/>
  <c r="H31" i="9"/>
  <c r="S27" i="9"/>
  <c r="S6" i="9"/>
  <c r="S5" i="9"/>
  <c r="G27" i="9"/>
  <c r="S26" i="9"/>
  <c r="S32" i="9"/>
  <c r="F32" i="9"/>
  <c r="S25" i="9"/>
  <c r="F24" i="9"/>
  <c r="F23" i="9"/>
  <c r="S40" i="9"/>
  <c r="F40" i="9"/>
  <c r="F22" i="9"/>
  <c r="S21" i="9"/>
  <c r="F21" i="9"/>
  <c r="S31" i="9"/>
  <c r="F31" i="9"/>
  <c r="S20" i="9"/>
  <c r="S19" i="9"/>
  <c r="S18" i="9"/>
  <c r="S38" i="9"/>
  <c r="S17" i="9"/>
  <c r="S16" i="9"/>
  <c r="F16" i="9"/>
  <c r="S30" i="9"/>
  <c r="F37" i="9"/>
  <c r="S15" i="9"/>
  <c r="F15" i="9"/>
  <c r="F14" i="9"/>
  <c r="F13" i="9"/>
  <c r="S36" i="9"/>
  <c r="F36" i="9"/>
  <c r="S29" i="9"/>
  <c r="F8" i="9"/>
  <c r="S34" i="9"/>
  <c r="F7" i="9"/>
  <c r="S41" i="9"/>
  <c r="H37" i="9"/>
  <c r="E29" i="9"/>
  <c r="U26" i="9"/>
  <c r="U25" i="9"/>
  <c r="U24" i="9"/>
  <c r="U20" i="9"/>
  <c r="U19" i="9"/>
  <c r="U38" i="9"/>
  <c r="U15" i="9"/>
  <c r="U14" i="9"/>
  <c r="U13" i="9"/>
  <c r="U11" i="9"/>
  <c r="U9" i="9"/>
  <c r="J26" i="9"/>
  <c r="J41" i="9"/>
  <c r="J24" i="9"/>
  <c r="J18" i="9"/>
  <c r="J16" i="9"/>
  <c r="J37" i="9"/>
  <c r="J10" i="9"/>
  <c r="J8" i="9"/>
  <c r="J33" i="9"/>
  <c r="P39" i="9"/>
  <c r="P37" i="9"/>
  <c r="P35" i="9"/>
  <c r="P33" i="9"/>
  <c r="P28" i="9"/>
  <c r="P27" i="9"/>
  <c r="F42" i="9"/>
  <c r="G33" i="9"/>
  <c r="T41" i="9"/>
  <c r="T40" i="9"/>
  <c r="T20" i="9"/>
  <c r="T38" i="9"/>
  <c r="T17" i="9"/>
  <c r="T16" i="9"/>
  <c r="T9" i="9"/>
  <c r="T42" i="9"/>
  <c r="P41" i="9"/>
  <c r="Q39" i="9"/>
  <c r="Q37" i="9"/>
  <c r="Q32" i="9"/>
  <c r="G39" i="9"/>
  <c r="F28" i="9"/>
  <c r="F27" i="9"/>
  <c r="U22" i="9"/>
  <c r="U36" i="9"/>
  <c r="U12" i="9"/>
  <c r="U10" i="9"/>
  <c r="U7" i="9"/>
  <c r="U5" i="9"/>
  <c r="G4" i="9"/>
  <c r="R4" i="9"/>
  <c r="Q42" i="9"/>
  <c r="R39" i="9"/>
  <c r="R37" i="9"/>
  <c r="R35" i="9"/>
  <c r="R33" i="9"/>
  <c r="R32" i="9"/>
  <c r="R28" i="9"/>
  <c r="R27" i="9"/>
  <c r="H42" i="9"/>
  <c r="F41" i="9"/>
  <c r="H35" i="9"/>
  <c r="E33" i="9"/>
  <c r="G30" i="9"/>
  <c r="G29" i="9"/>
  <c r="G28" i="9"/>
  <c r="U29" i="9"/>
  <c r="I26" i="9"/>
  <c r="I32" i="9"/>
  <c r="I24" i="9"/>
  <c r="I23" i="9"/>
  <c r="I40" i="9"/>
  <c r="I22" i="9"/>
  <c r="I21" i="9"/>
  <c r="I20" i="9"/>
  <c r="I19" i="9"/>
  <c r="I18" i="9"/>
  <c r="I38" i="9"/>
  <c r="I17" i="9"/>
  <c r="I16" i="9"/>
  <c r="I30" i="9"/>
  <c r="I14" i="9"/>
  <c r="I13" i="9"/>
  <c r="I36" i="9"/>
  <c r="I12" i="9"/>
  <c r="I11" i="9"/>
  <c r="I10" i="9"/>
  <c r="I9" i="9"/>
  <c r="I8" i="9"/>
  <c r="I34" i="9"/>
  <c r="I7" i="9"/>
  <c r="I6" i="9"/>
  <c r="I5" i="9"/>
  <c r="E4" i="9"/>
  <c r="P4" i="9"/>
  <c r="E28" i="9"/>
  <c r="T14" i="9"/>
  <c r="T36" i="9"/>
  <c r="T12" i="9"/>
  <c r="T34" i="9"/>
  <c r="T7" i="9"/>
  <c r="H4" i="9"/>
  <c r="Q35" i="9"/>
  <c r="Q33" i="9"/>
  <c r="Q28" i="9"/>
  <c r="Q27" i="9"/>
  <c r="U18" i="9"/>
  <c r="U34" i="9"/>
  <c r="U42" i="9"/>
  <c r="F4" i="9"/>
  <c r="S39" i="9"/>
  <c r="S37" i="9"/>
  <c r="S35" i="9"/>
  <c r="S33" i="9"/>
  <c r="S28" i="9"/>
  <c r="G41" i="9"/>
  <c r="H28" i="9"/>
  <c r="J25" i="9"/>
  <c r="J23" i="9"/>
  <c r="J40" i="9"/>
  <c r="J21" i="9"/>
  <c r="J31" i="9"/>
  <c r="J19" i="9"/>
  <c r="J38" i="9"/>
  <c r="J17" i="9"/>
  <c r="J15" i="9"/>
  <c r="J13" i="9"/>
  <c r="J36" i="9"/>
  <c r="J11" i="9"/>
  <c r="J29" i="9"/>
  <c r="J9" i="9"/>
  <c r="J34" i="9"/>
  <c r="J7" i="9"/>
  <c r="J5" i="9"/>
  <c r="I25" i="9"/>
  <c r="J42" i="9"/>
  <c r="I31" i="9"/>
  <c r="I29" i="9"/>
  <c r="I15" i="9"/>
  <c r="J27" i="9"/>
  <c r="I238" i="5"/>
  <c r="T28" i="9"/>
  <c r="U32" i="9"/>
  <c r="T25" i="9"/>
  <c r="T35" i="9"/>
  <c r="T37" i="9"/>
  <c r="T30" i="9"/>
  <c r="T31" i="9"/>
  <c r="T29" i="9"/>
  <c r="T39" i="9"/>
  <c r="T32" i="9"/>
  <c r="U37" i="9"/>
  <c r="U35" i="9"/>
  <c r="U31" i="9"/>
  <c r="T4" i="9"/>
  <c r="U30" i="9"/>
  <c r="T238" i="5"/>
  <c r="U27" i="9"/>
  <c r="U4" i="9"/>
  <c r="U28" i="9"/>
  <c r="U33" i="9"/>
  <c r="T33" i="9"/>
  <c r="T27" i="9"/>
  <c r="S238" i="5"/>
  <c r="J28" i="9"/>
  <c r="I27" i="9"/>
  <c r="I42" i="9"/>
  <c r="I28" i="9"/>
  <c r="I4" i="9"/>
  <c r="H238" i="5"/>
  <c r="I33" i="9"/>
  <c r="O42" i="9"/>
  <c r="C15" i="9"/>
  <c r="N29" i="9"/>
  <c r="D40" i="9"/>
  <c r="D31" i="9"/>
  <c r="D29" i="9"/>
  <c r="W51" i="3"/>
  <c r="V5" i="3"/>
  <c r="Y5" i="3" s="1"/>
  <c r="T6" i="3"/>
  <c r="T14" i="3"/>
  <c r="T22" i="3"/>
  <c r="T61" i="3"/>
  <c r="V9" i="3"/>
  <c r="Y9" i="3" s="1"/>
  <c r="W35" i="3"/>
  <c r="X59" i="3"/>
  <c r="X43" i="3"/>
  <c r="V13" i="3"/>
  <c r="Y13" i="3" s="1"/>
  <c r="W55" i="3"/>
  <c r="W47" i="3"/>
  <c r="W39" i="3"/>
  <c r="W31" i="3"/>
  <c r="X51" i="3"/>
  <c r="X35" i="3"/>
  <c r="W59" i="3"/>
  <c r="W43" i="3"/>
  <c r="X55" i="3"/>
  <c r="X47" i="3"/>
  <c r="X39" i="3"/>
  <c r="X31" i="3"/>
  <c r="F238" i="5"/>
  <c r="O41" i="9"/>
  <c r="O40" i="9"/>
  <c r="O34" i="9"/>
  <c r="C25" i="9"/>
  <c r="C18" i="9"/>
  <c r="N34" i="9"/>
  <c r="AE83" i="5"/>
  <c r="AE93" i="5"/>
  <c r="AE101" i="5"/>
  <c r="AE108" i="5"/>
  <c r="AE137" i="5"/>
  <c r="AE125" i="5"/>
  <c r="D30" i="9"/>
  <c r="D34" i="9"/>
  <c r="D27" i="9"/>
  <c r="D28" i="9"/>
  <c r="N38" i="9"/>
  <c r="N37" i="9"/>
  <c r="N36" i="9"/>
  <c r="N10" i="9"/>
  <c r="C30" i="9"/>
  <c r="C14" i="9"/>
  <c r="C36" i="9"/>
  <c r="C11" i="9"/>
  <c r="C7" i="9"/>
  <c r="C23" i="9"/>
  <c r="C26" i="9"/>
  <c r="N27" i="9"/>
  <c r="O31" i="9"/>
  <c r="O38" i="9"/>
  <c r="O30" i="9"/>
  <c r="O36" i="9"/>
  <c r="O29" i="9"/>
  <c r="N31" i="9"/>
  <c r="N40" i="9"/>
  <c r="AE117" i="5"/>
  <c r="AE133" i="5"/>
  <c r="C40" i="9"/>
  <c r="C21" i="9"/>
  <c r="C39" i="9"/>
  <c r="C38" i="9"/>
  <c r="C17" i="9"/>
  <c r="C16" i="9"/>
  <c r="AE85" i="5"/>
  <c r="AE92" i="5"/>
  <c r="AE113" i="5"/>
  <c r="AE129" i="5"/>
  <c r="D26" i="9"/>
  <c r="D41" i="9"/>
  <c r="D39" i="9"/>
  <c r="D38" i="9"/>
  <c r="D37" i="9"/>
  <c r="D36" i="9"/>
  <c r="D35" i="9"/>
  <c r="C9" i="9"/>
  <c r="N30" i="9"/>
  <c r="O32" i="9"/>
  <c r="O39" i="9"/>
  <c r="O37" i="9"/>
  <c r="O35" i="9"/>
  <c r="C19" i="9"/>
  <c r="C24" i="9"/>
  <c r="C28" i="9"/>
  <c r="N33" i="9"/>
  <c r="N42" i="9"/>
  <c r="C41" i="9"/>
  <c r="C37" i="9"/>
  <c r="C35" i="9"/>
  <c r="D238" i="5"/>
  <c r="N18" i="9"/>
  <c r="C22" i="9"/>
  <c r="C8" i="9"/>
  <c r="O27" i="9"/>
  <c r="N28" i="9"/>
  <c r="C33" i="9"/>
  <c r="N32" i="9"/>
  <c r="C31" i="9"/>
  <c r="C29" i="9"/>
  <c r="C42" i="9"/>
  <c r="N41" i="9"/>
  <c r="N39" i="9"/>
  <c r="N35" i="9"/>
  <c r="C34" i="9"/>
  <c r="O28" i="9"/>
  <c r="D33" i="9"/>
  <c r="D42" i="9"/>
  <c r="C13" i="9"/>
  <c r="C5" i="9"/>
  <c r="C32" i="9"/>
  <c r="D24" i="9"/>
  <c r="D22" i="9"/>
  <c r="D21" i="9"/>
  <c r="D20" i="9"/>
  <c r="D19" i="9"/>
  <c r="D17" i="9"/>
  <c r="D14" i="9"/>
  <c r="D13" i="9"/>
  <c r="D8" i="9"/>
  <c r="N12" i="9"/>
  <c r="C27" i="9"/>
  <c r="O33" i="9"/>
  <c r="AF32" i="9"/>
  <c r="D32" i="9"/>
  <c r="AF41" i="9"/>
  <c r="AF39" i="9"/>
  <c r="AG6" i="3"/>
  <c r="AC84" i="5" s="1"/>
  <c r="AG7" i="3"/>
  <c r="AC85" i="5" s="1"/>
  <c r="AG14" i="3"/>
  <c r="AC92" i="5" s="1"/>
  <c r="AG15" i="3"/>
  <c r="AC93" i="5" s="1"/>
  <c r="AG52" i="3"/>
  <c r="AC130" i="5" s="1"/>
  <c r="AG53" i="3"/>
  <c r="AC131" i="5" s="1"/>
  <c r="AG36" i="3"/>
  <c r="AC114" i="5" s="1"/>
  <c r="AG37" i="3"/>
  <c r="AC115" i="5" s="1"/>
  <c r="AG28" i="3"/>
  <c r="AC106" i="5" s="1"/>
  <c r="AG29" i="3"/>
  <c r="AC107" i="5" s="1"/>
  <c r="AG24" i="3"/>
  <c r="AC102" i="5" s="1"/>
  <c r="AG25" i="3"/>
  <c r="AC103" i="5" s="1"/>
  <c r="AG20" i="3"/>
  <c r="AC98" i="5" s="1"/>
  <c r="AG21" i="3"/>
  <c r="AC99" i="5" s="1"/>
  <c r="AG16" i="3"/>
  <c r="AC94" i="5" s="1"/>
  <c r="AG17" i="3"/>
  <c r="AC95" i="5" s="1"/>
  <c r="AG12" i="3"/>
  <c r="AC90" i="5" s="1"/>
  <c r="AG13" i="3"/>
  <c r="AC91" i="5" s="1"/>
  <c r="AG8" i="3"/>
  <c r="AC86" i="5" s="1"/>
  <c r="AG9" i="3"/>
  <c r="AC87" i="5" s="1"/>
  <c r="AG4" i="3"/>
  <c r="AC82" i="5" s="1"/>
  <c r="AG5" i="3"/>
  <c r="AC83" i="5" s="1"/>
  <c r="U6" i="3"/>
  <c r="AC7" i="3"/>
  <c r="Y85" i="5" s="1"/>
  <c r="AC6" i="3"/>
  <c r="Y84" i="5" s="1"/>
  <c r="U10" i="3"/>
  <c r="AC11" i="3"/>
  <c r="Y89" i="5" s="1"/>
  <c r="U14" i="3"/>
  <c r="W14" i="3" s="1"/>
  <c r="AE15" i="3" s="1"/>
  <c r="AA93" i="5" s="1"/>
  <c r="AC14" i="3"/>
  <c r="Y92" i="5" s="1"/>
  <c r="AC15" i="3"/>
  <c r="Y93" i="5" s="1"/>
  <c r="U18" i="3"/>
  <c r="AC18" i="3"/>
  <c r="Y96" i="5" s="1"/>
  <c r="U22" i="3"/>
  <c r="W22" i="3" s="1"/>
  <c r="AC23" i="3"/>
  <c r="Y101" i="5" s="1"/>
  <c r="AC22" i="3"/>
  <c r="Y100" i="5" s="1"/>
  <c r="U26" i="3"/>
  <c r="AC27" i="3"/>
  <c r="Y105" i="5" s="1"/>
  <c r="T32" i="3"/>
  <c r="AB32" i="3"/>
  <c r="X110" i="5" s="1"/>
  <c r="AM110" i="5" s="1"/>
  <c r="AB33" i="3"/>
  <c r="X111" i="5" s="1"/>
  <c r="AO111" i="5" s="1"/>
  <c r="T36" i="3"/>
  <c r="AB36" i="3"/>
  <c r="X114" i="5" s="1"/>
  <c r="T40" i="3"/>
  <c r="AB40" i="3"/>
  <c r="X118" i="5" s="1"/>
  <c r="AI118" i="5" s="1"/>
  <c r="AB41" i="3"/>
  <c r="X119" i="5" s="1"/>
  <c r="T44" i="3"/>
  <c r="AB44" i="3"/>
  <c r="X122" i="5" s="1"/>
  <c r="AO122" i="5" s="1"/>
  <c r="AB45" i="3"/>
  <c r="X123" i="5" s="1"/>
  <c r="AG123" i="5" s="1"/>
  <c r="T48" i="3"/>
  <c r="AB48" i="3"/>
  <c r="X126" i="5" s="1"/>
  <c r="AK126" i="5" s="1"/>
  <c r="AB49" i="3"/>
  <c r="X127" i="5" s="1"/>
  <c r="AG127" i="5" s="1"/>
  <c r="T52" i="3"/>
  <c r="AB52" i="3"/>
  <c r="X130" i="5" s="1"/>
  <c r="T56" i="3"/>
  <c r="AB56" i="3"/>
  <c r="X134" i="5" s="1"/>
  <c r="AI134" i="5" s="1"/>
  <c r="AB57" i="3"/>
  <c r="X135" i="5" s="1"/>
  <c r="AK135" i="5" s="1"/>
  <c r="T60" i="3"/>
  <c r="AB60" i="3"/>
  <c r="X138" i="5" s="1"/>
  <c r="AB61" i="3"/>
  <c r="X139" i="5" s="1"/>
  <c r="AG139" i="5" s="1"/>
  <c r="U4" i="3"/>
  <c r="AC4" i="3"/>
  <c r="Y82" i="5" s="1"/>
  <c r="V58" i="3"/>
  <c r="Y58" i="3" s="1"/>
  <c r="AD58" i="3"/>
  <c r="Z136" i="5" s="1"/>
  <c r="AD59" i="3"/>
  <c r="Z137" i="5" s="1"/>
  <c r="V50" i="3"/>
  <c r="Y50" i="3" s="1"/>
  <c r="AD50" i="3"/>
  <c r="Z128" i="5" s="1"/>
  <c r="AD51" i="3"/>
  <c r="Z129" i="5" s="1"/>
  <c r="V42" i="3"/>
  <c r="Y42" i="3" s="1"/>
  <c r="AD42" i="3"/>
  <c r="Z120" i="5" s="1"/>
  <c r="AD43" i="3"/>
  <c r="Z121" i="5" s="1"/>
  <c r="V34" i="3"/>
  <c r="Y34" i="3" s="1"/>
  <c r="AD34" i="3"/>
  <c r="Z112" i="5" s="1"/>
  <c r="AD35" i="3"/>
  <c r="Z113" i="5" s="1"/>
  <c r="V26" i="3"/>
  <c r="Y26" i="3" s="1"/>
  <c r="AD26" i="3"/>
  <c r="Z104" i="5" s="1"/>
  <c r="AD27" i="3"/>
  <c r="Z105" i="5" s="1"/>
  <c r="V18" i="3"/>
  <c r="Y18" i="3" s="1"/>
  <c r="AD18" i="3"/>
  <c r="Z96" i="5" s="1"/>
  <c r="AD19" i="3"/>
  <c r="Z97" i="5" s="1"/>
  <c r="V10" i="3"/>
  <c r="Y10" i="3" s="1"/>
  <c r="AD10" i="3"/>
  <c r="Z88" i="5" s="1"/>
  <c r="AD11" i="3"/>
  <c r="Z89" i="5" s="1"/>
  <c r="AG60" i="3"/>
  <c r="AC138" i="5" s="1"/>
  <c r="AG61" i="3"/>
  <c r="AC139" i="5" s="1"/>
  <c r="AG44" i="3"/>
  <c r="AC122" i="5" s="1"/>
  <c r="AG45" i="3"/>
  <c r="AC123" i="5" s="1"/>
  <c r="AG22" i="3"/>
  <c r="AC100" i="5" s="1"/>
  <c r="AG23" i="3"/>
  <c r="AC101" i="5" s="1"/>
  <c r="T8" i="3"/>
  <c r="AB8" i="3"/>
  <c r="X86" i="5" s="1"/>
  <c r="AM86" i="5" s="1"/>
  <c r="T12" i="3"/>
  <c r="AB12" i="3"/>
  <c r="X90" i="5" s="1"/>
  <c r="AI90" i="5" s="1"/>
  <c r="T16" i="3"/>
  <c r="AB16" i="3"/>
  <c r="X94" i="5" s="1"/>
  <c r="T20" i="3"/>
  <c r="AB20" i="3"/>
  <c r="X98" i="5" s="1"/>
  <c r="T24" i="3"/>
  <c r="AB24" i="3"/>
  <c r="X102" i="5" s="1"/>
  <c r="AI102" i="5" s="1"/>
  <c r="T28" i="3"/>
  <c r="AB28" i="3"/>
  <c r="X106" i="5" s="1"/>
  <c r="AO106" i="5" s="1"/>
  <c r="U32" i="3"/>
  <c r="AC33" i="3"/>
  <c r="Y111" i="5" s="1"/>
  <c r="U36" i="3"/>
  <c r="AC37" i="3"/>
  <c r="Y115" i="5" s="1"/>
  <c r="U40" i="3"/>
  <c r="AC41" i="3"/>
  <c r="Y119" i="5" s="1"/>
  <c r="U44" i="3"/>
  <c r="AC45" i="3"/>
  <c r="Y123" i="5" s="1"/>
  <c r="U48" i="3"/>
  <c r="AC49" i="3"/>
  <c r="Y127" i="5" s="1"/>
  <c r="U52" i="3"/>
  <c r="AC53" i="3"/>
  <c r="Y131" i="5" s="1"/>
  <c r="U56" i="3"/>
  <c r="AC57" i="3"/>
  <c r="Y135" i="5" s="1"/>
  <c r="U60" i="3"/>
  <c r="AC61" i="3"/>
  <c r="Y139" i="5" s="1"/>
  <c r="T27" i="3"/>
  <c r="V27" i="3"/>
  <c r="Y27" i="3" s="1"/>
  <c r="T23" i="3"/>
  <c r="V23" i="3"/>
  <c r="Y23" i="3" s="1"/>
  <c r="T19" i="3"/>
  <c r="V19" i="3"/>
  <c r="Y19" i="3" s="1"/>
  <c r="T15" i="3"/>
  <c r="V15" i="3"/>
  <c r="Y15" i="3" s="1"/>
  <c r="T11" i="3"/>
  <c r="V11" i="3"/>
  <c r="Y11" i="3" s="1"/>
  <c r="T7" i="3"/>
  <c r="V7" i="3"/>
  <c r="Y7" i="3" s="1"/>
  <c r="V57" i="3"/>
  <c r="Y57" i="3" s="1"/>
  <c r="U57" i="3"/>
  <c r="T57" i="3"/>
  <c r="V53" i="3"/>
  <c r="Y53" i="3" s="1"/>
  <c r="U53" i="3"/>
  <c r="T53" i="3"/>
  <c r="V49" i="3"/>
  <c r="Y49" i="3" s="1"/>
  <c r="U49" i="3"/>
  <c r="T49" i="3"/>
  <c r="V45" i="3"/>
  <c r="Y45" i="3" s="1"/>
  <c r="U45" i="3"/>
  <c r="T45" i="3"/>
  <c r="V41" i="3"/>
  <c r="Y41" i="3" s="1"/>
  <c r="U41" i="3"/>
  <c r="T41" i="3"/>
  <c r="V37" i="3"/>
  <c r="Y37" i="3" s="1"/>
  <c r="U37" i="3"/>
  <c r="T37" i="3"/>
  <c r="V33" i="3"/>
  <c r="Y33" i="3" s="1"/>
  <c r="U33" i="3"/>
  <c r="T33" i="3"/>
  <c r="AG41" i="3"/>
  <c r="AC119" i="5" s="1"/>
  <c r="AG57" i="3"/>
  <c r="AC135" i="5" s="1"/>
  <c r="U30" i="3"/>
  <c r="U34" i="3"/>
  <c r="U38" i="3"/>
  <c r="U42" i="3"/>
  <c r="U46" i="3"/>
  <c r="U50" i="3"/>
  <c r="W50" i="3" s="1"/>
  <c r="U54" i="3"/>
  <c r="U58" i="3"/>
  <c r="AB10" i="3"/>
  <c r="X88" i="5" s="1"/>
  <c r="AO88" i="5" s="1"/>
  <c r="AD13" i="3"/>
  <c r="Z91" i="5" s="1"/>
  <c r="AB19" i="3"/>
  <c r="X97" i="5" s="1"/>
  <c r="AO97" i="5" s="1"/>
  <c r="AD20" i="3"/>
  <c r="Z98" i="5" s="1"/>
  <c r="AB26" i="3"/>
  <c r="X104" i="5" s="1"/>
  <c r="AG104" i="5" s="1"/>
  <c r="AC31" i="3"/>
  <c r="Y109" i="5" s="1"/>
  <c r="AD36" i="3"/>
  <c r="Z114" i="5" s="1"/>
  <c r="AC38" i="3"/>
  <c r="Y116" i="5" s="1"/>
  <c r="AD45" i="3"/>
  <c r="Z123" i="5" s="1"/>
  <c r="AC47" i="3"/>
  <c r="Y125" i="5" s="1"/>
  <c r="AD52" i="3"/>
  <c r="Z130" i="5" s="1"/>
  <c r="AC54" i="3"/>
  <c r="Y132" i="5" s="1"/>
  <c r="AD61" i="3"/>
  <c r="Z139" i="5" s="1"/>
  <c r="T4" i="3"/>
  <c r="U8" i="3"/>
  <c r="U12" i="3"/>
  <c r="U16" i="3"/>
  <c r="U20" i="3"/>
  <c r="U24" i="3"/>
  <c r="U28" i="3"/>
  <c r="V54" i="3"/>
  <c r="Y54" i="3" s="1"/>
  <c r="V46" i="3"/>
  <c r="Y46" i="3" s="1"/>
  <c r="V38" i="3"/>
  <c r="Y38" i="3" s="1"/>
  <c r="V30" i="3"/>
  <c r="Y30" i="3" s="1"/>
  <c r="AB6" i="3"/>
  <c r="X84" i="5" s="1"/>
  <c r="AI84" i="5" s="1"/>
  <c r="BN84" i="5" s="1"/>
  <c r="AB22" i="3"/>
  <c r="X100" i="5" s="1"/>
  <c r="AE100" i="5" s="1"/>
  <c r="AD29" i="3"/>
  <c r="Z107" i="5" s="1"/>
  <c r="AC34" i="3"/>
  <c r="Y112" i="5" s="1"/>
  <c r="AC43" i="3"/>
  <c r="Y121" i="5" s="1"/>
  <c r="AC50" i="3"/>
  <c r="Y128" i="5" s="1"/>
  <c r="AC59" i="3"/>
  <c r="Y137" i="5" s="1"/>
  <c r="T26" i="3"/>
  <c r="T18" i="3"/>
  <c r="T10" i="3"/>
  <c r="AG33" i="3"/>
  <c r="AC111" i="5" s="1"/>
  <c r="AG49" i="3"/>
  <c r="AC127" i="5" s="1"/>
  <c r="AD5" i="3"/>
  <c r="Z83" i="5" s="1"/>
  <c r="AB9" i="3"/>
  <c r="X87" i="5" s="1"/>
  <c r="AB25" i="3"/>
  <c r="X103" i="5" s="1"/>
  <c r="AM103" i="5" s="1"/>
  <c r="AC30" i="3"/>
  <c r="Y108" i="5" s="1"/>
  <c r="AC32" i="3"/>
  <c r="Y110" i="5" s="1"/>
  <c r="AC39" i="3"/>
  <c r="Y117" i="5" s="1"/>
  <c r="AC46" i="3"/>
  <c r="Y124" i="5" s="1"/>
  <c r="AC48" i="3"/>
  <c r="Y126" i="5" s="1"/>
  <c r="AC55" i="3"/>
  <c r="Y133" i="5" s="1"/>
  <c r="U27" i="3"/>
  <c r="U23" i="3"/>
  <c r="U19" i="3"/>
  <c r="U15" i="3"/>
  <c r="U11" i="3"/>
  <c r="U7" i="3"/>
  <c r="AB4" i="3"/>
  <c r="X82" i="5" s="1"/>
  <c r="AE82" i="5" s="1"/>
  <c r="AD6" i="3"/>
  <c r="Z84" i="5" s="1"/>
  <c r="AC9" i="3"/>
  <c r="Y87" i="5" s="1"/>
  <c r="AC13" i="3"/>
  <c r="Y91" i="5" s="1"/>
  <c r="AD14" i="3"/>
  <c r="Z92" i="5" s="1"/>
  <c r="AC17" i="3"/>
  <c r="Y95" i="5" s="1"/>
  <c r="AC21" i="3"/>
  <c r="Y99" i="5" s="1"/>
  <c r="AD22" i="3"/>
  <c r="Z100" i="5" s="1"/>
  <c r="AC25" i="3"/>
  <c r="Y103" i="5" s="1"/>
  <c r="AC29" i="3"/>
  <c r="Y107" i="5" s="1"/>
  <c r="AD30" i="3"/>
  <c r="Z108" i="5" s="1"/>
  <c r="AD38" i="3"/>
  <c r="Z116" i="5" s="1"/>
  <c r="AD46" i="3"/>
  <c r="Z124" i="5" s="1"/>
  <c r="AD54" i="3"/>
  <c r="Z132" i="5" s="1"/>
  <c r="U25" i="3"/>
  <c r="W25" i="3" s="1"/>
  <c r="U21" i="3"/>
  <c r="X21" i="3" s="1"/>
  <c r="U17" i="3"/>
  <c r="X17" i="3" s="1"/>
  <c r="U13" i="3"/>
  <c r="U9" i="3"/>
  <c r="W9" i="3" s="1"/>
  <c r="U5" i="3"/>
  <c r="AE127" i="5"/>
  <c r="AE123" i="5"/>
  <c r="AE107" i="5"/>
  <c r="AE99" i="5"/>
  <c r="AE95" i="5"/>
  <c r="AE91" i="5"/>
  <c r="N8" i="9"/>
  <c r="O26" i="9"/>
  <c r="O24" i="9"/>
  <c r="O25" i="9"/>
  <c r="Q238" i="5"/>
  <c r="O23" i="9"/>
  <c r="O22" i="9"/>
  <c r="O21" i="9"/>
  <c r="O19" i="9"/>
  <c r="O18" i="9"/>
  <c r="O17" i="9"/>
  <c r="O16" i="9"/>
  <c r="O13" i="9"/>
  <c r="O12" i="9"/>
  <c r="O11" i="9"/>
  <c r="O10" i="9"/>
  <c r="O9" i="9"/>
  <c r="O8" i="9"/>
  <c r="O7" i="9"/>
  <c r="O20" i="9"/>
  <c r="O238" i="5"/>
  <c r="AE136" i="5"/>
  <c r="AE132" i="5"/>
  <c r="AE128" i="5"/>
  <c r="AE124" i="5"/>
  <c r="AE120" i="5"/>
  <c r="AE116" i="5"/>
  <c r="AE112" i="5"/>
  <c r="R238" i="5"/>
  <c r="P238" i="5"/>
  <c r="O6" i="9"/>
  <c r="N11" i="9"/>
  <c r="O15" i="9"/>
  <c r="O14" i="9"/>
  <c r="AF6" i="9"/>
  <c r="N5" i="9"/>
  <c r="N25" i="9"/>
  <c r="N23" i="9"/>
  <c r="AF22" i="9"/>
  <c r="N17" i="9"/>
  <c r="N16" i="9"/>
  <c r="N15" i="9"/>
  <c r="N14" i="9"/>
  <c r="N13" i="9"/>
  <c r="N9" i="9"/>
  <c r="N7" i="9"/>
  <c r="D25" i="9"/>
  <c r="D18" i="9"/>
  <c r="D12" i="9"/>
  <c r="D11" i="9"/>
  <c r="D10" i="9"/>
  <c r="D9" i="9"/>
  <c r="G238" i="5"/>
  <c r="AF26" i="9"/>
  <c r="AF24" i="9"/>
  <c r="AF20" i="9"/>
  <c r="AF19" i="9"/>
  <c r="AF11" i="9"/>
  <c r="AF10" i="9"/>
  <c r="O4" i="9"/>
  <c r="O5" i="9"/>
  <c r="D6" i="9"/>
  <c r="AF21" i="9"/>
  <c r="D5" i="9"/>
  <c r="E238" i="5"/>
  <c r="D23" i="9"/>
  <c r="D16" i="9"/>
  <c r="D15" i="9"/>
  <c r="D7" i="9"/>
  <c r="AF8" i="9"/>
  <c r="N20" i="9"/>
  <c r="N19" i="9"/>
  <c r="C6" i="9"/>
  <c r="AE188" i="5"/>
  <c r="AE28" i="5"/>
  <c r="AE8" i="5"/>
  <c r="N4" i="9"/>
  <c r="C12" i="9"/>
  <c r="C10" i="9"/>
  <c r="N26" i="9"/>
  <c r="C4" i="9"/>
  <c r="N21" i="9"/>
  <c r="AE208" i="5"/>
  <c r="AE48" i="5"/>
  <c r="AF34" i="9" s="1"/>
  <c r="N24" i="9"/>
  <c r="N22" i="9"/>
  <c r="C20" i="9"/>
  <c r="N6" i="9"/>
  <c r="AF4" i="9"/>
  <c r="F62" i="3"/>
  <c r="P29" i="3"/>
  <c r="T29" i="3" s="1"/>
  <c r="H29" i="3"/>
  <c r="R29" i="3" s="1"/>
  <c r="V29" i="3" s="1"/>
  <c r="Y29" i="3" s="1"/>
  <c r="B62" i="3"/>
  <c r="H61" i="3"/>
  <c r="C62" i="3"/>
  <c r="G29" i="3"/>
  <c r="Q29" i="3" s="1"/>
  <c r="U29" i="3" s="1"/>
  <c r="G61" i="3"/>
  <c r="Q61" i="3" s="1"/>
  <c r="U61" i="3" s="1"/>
  <c r="BZ213" i="5" l="1"/>
  <c r="BZ214" i="5"/>
  <c r="BX216" i="5"/>
  <c r="AQ217" i="5"/>
  <c r="CP217" i="5"/>
  <c r="AQ223" i="5"/>
  <c r="CP223" i="5"/>
  <c r="AQ231" i="5"/>
  <c r="CP231" i="5"/>
  <c r="AQ220" i="5"/>
  <c r="CP220" i="5"/>
  <c r="AQ228" i="5"/>
  <c r="CP228" i="5"/>
  <c r="AQ31" i="5"/>
  <c r="CP31" i="5"/>
  <c r="AQ43" i="5"/>
  <c r="CP43" i="5"/>
  <c r="AQ55" i="5"/>
  <c r="CP55" i="5"/>
  <c r="AQ57" i="5"/>
  <c r="CP57" i="5"/>
  <c r="AQ66" i="5"/>
  <c r="CP66" i="5"/>
  <c r="AQ76" i="5"/>
  <c r="CP76" i="5"/>
  <c r="AQ236" i="5"/>
  <c r="CP236" i="5"/>
  <c r="AQ20" i="5"/>
  <c r="CP20" i="5"/>
  <c r="AQ24" i="5"/>
  <c r="CP24" i="5"/>
  <c r="AQ50" i="5"/>
  <c r="CP50" i="5"/>
  <c r="AQ11" i="5"/>
  <c r="CP11" i="5"/>
  <c r="CQ11" i="5"/>
  <c r="AQ12" i="5"/>
  <c r="CP12" i="5"/>
  <c r="CQ12" i="5"/>
  <c r="AQ23" i="5"/>
  <c r="CP23" i="5"/>
  <c r="AQ27" i="5"/>
  <c r="CP27" i="5"/>
  <c r="AQ56" i="5"/>
  <c r="CP56" i="5"/>
  <c r="AQ9" i="5"/>
  <c r="CP9" i="5"/>
  <c r="CQ9" i="5"/>
  <c r="AQ17" i="5"/>
  <c r="CP17" i="5"/>
  <c r="AQ65" i="5"/>
  <c r="CP65" i="5"/>
  <c r="AQ71" i="5"/>
  <c r="CP71" i="5"/>
  <c r="AQ219" i="5"/>
  <c r="CP219" i="5"/>
  <c r="AQ227" i="5"/>
  <c r="CP227" i="5"/>
  <c r="AQ235" i="5"/>
  <c r="CP235" i="5"/>
  <c r="AQ224" i="5"/>
  <c r="CP224" i="5"/>
  <c r="AQ232" i="5"/>
  <c r="CP232" i="5"/>
  <c r="AQ29" i="5"/>
  <c r="CP29" i="5"/>
  <c r="AQ33" i="5"/>
  <c r="CP33" i="5"/>
  <c r="AQ41" i="5"/>
  <c r="CP41" i="5"/>
  <c r="AQ45" i="5"/>
  <c r="CP45" i="5"/>
  <c r="AQ63" i="5"/>
  <c r="CP63" i="5"/>
  <c r="AQ61" i="5"/>
  <c r="CP61" i="5"/>
  <c r="AQ72" i="5"/>
  <c r="CP72" i="5"/>
  <c r="AQ10" i="5"/>
  <c r="CP10" i="5"/>
  <c r="CQ10" i="5"/>
  <c r="AQ22" i="5"/>
  <c r="CP22" i="5"/>
  <c r="AQ26" i="5"/>
  <c r="CP26" i="5"/>
  <c r="AQ37" i="5"/>
  <c r="CP37" i="5"/>
  <c r="AQ54" i="5"/>
  <c r="CP54" i="5"/>
  <c r="AQ7" i="5"/>
  <c r="CP7" i="5"/>
  <c r="CQ7" i="5"/>
  <c r="AQ15" i="5"/>
  <c r="CP15" i="5"/>
  <c r="BX212" i="5"/>
  <c r="BX215" i="5"/>
  <c r="AQ75" i="5"/>
  <c r="CP75" i="5"/>
  <c r="AQ6" i="5"/>
  <c r="CP6" i="5"/>
  <c r="CQ6" i="5"/>
  <c r="AQ14" i="5"/>
  <c r="CP14" i="5"/>
  <c r="AQ67" i="5"/>
  <c r="CP67" i="5"/>
  <c r="AQ73" i="5"/>
  <c r="CP73" i="5"/>
  <c r="AQ221" i="5"/>
  <c r="CP221" i="5"/>
  <c r="AQ229" i="5"/>
  <c r="CP229" i="5"/>
  <c r="AQ237" i="5"/>
  <c r="CP237" i="5"/>
  <c r="AQ226" i="5"/>
  <c r="CP226" i="5"/>
  <c r="AQ234" i="5"/>
  <c r="CP234" i="5"/>
  <c r="AQ51" i="5"/>
  <c r="CP51" i="5"/>
  <c r="AQ30" i="5"/>
  <c r="CP30" i="5"/>
  <c r="AQ42" i="5"/>
  <c r="CP42" i="5"/>
  <c r="AQ46" i="5"/>
  <c r="CP46" i="5"/>
  <c r="AQ47" i="5"/>
  <c r="CP47" i="5"/>
  <c r="AQ64" i="5"/>
  <c r="CP64" i="5"/>
  <c r="AQ49" i="5"/>
  <c r="CP49" i="5"/>
  <c r="AQ62" i="5"/>
  <c r="CP62" i="5"/>
  <c r="AQ74" i="5"/>
  <c r="CP74" i="5"/>
  <c r="AQ53" i="5"/>
  <c r="CP53" i="5"/>
  <c r="AQ69" i="5"/>
  <c r="CP69" i="5"/>
  <c r="AQ77" i="5"/>
  <c r="CP77" i="5"/>
  <c r="AQ225" i="5"/>
  <c r="CP225" i="5"/>
  <c r="AQ233" i="5"/>
  <c r="CP233" i="5"/>
  <c r="AQ222" i="5"/>
  <c r="CP222" i="5"/>
  <c r="AQ230" i="5"/>
  <c r="CP230" i="5"/>
  <c r="AQ60" i="5"/>
  <c r="CP60" i="5"/>
  <c r="AW10" i="9" s="1"/>
  <c r="AQ32" i="5"/>
  <c r="CP32" i="5"/>
  <c r="AQ40" i="5"/>
  <c r="CP40" i="5"/>
  <c r="AQ44" i="5"/>
  <c r="CP44" i="5"/>
  <c r="AQ70" i="5"/>
  <c r="CP70" i="5"/>
  <c r="CP8" i="5"/>
  <c r="CQ8" i="5"/>
  <c r="AQ16" i="5"/>
  <c r="CP16" i="5"/>
  <c r="AQ21" i="5"/>
  <c r="CP21" i="5"/>
  <c r="AQ25" i="5"/>
  <c r="CP25" i="5"/>
  <c r="AQ36" i="5"/>
  <c r="CP36" i="5"/>
  <c r="AQ52" i="5"/>
  <c r="CP52" i="5"/>
  <c r="CP5" i="5"/>
  <c r="CQ5" i="5"/>
  <c r="AQ13" i="5"/>
  <c r="CP13" i="5"/>
  <c r="CQ13" i="5"/>
  <c r="CP4" i="5"/>
  <c r="CQ4" i="5"/>
  <c r="AW26" i="9"/>
  <c r="BX211" i="5"/>
  <c r="CO16" i="5"/>
  <c r="CQ15" i="5"/>
  <c r="BM79" i="5"/>
  <c r="CP79" i="5"/>
  <c r="BM80" i="5"/>
  <c r="CP80" i="5"/>
  <c r="BM81" i="5"/>
  <c r="CP81" i="5"/>
  <c r="BZ206" i="5"/>
  <c r="BZ208" i="5"/>
  <c r="BX210" i="5"/>
  <c r="BZ204" i="5"/>
  <c r="BZ205" i="5"/>
  <c r="BX209" i="5"/>
  <c r="BZ207" i="5"/>
  <c r="AQ215" i="5"/>
  <c r="AQ207" i="5"/>
  <c r="AQ213" i="5"/>
  <c r="AQ216" i="5"/>
  <c r="AQ211" i="5"/>
  <c r="AQ206" i="5"/>
  <c r="AQ214" i="5"/>
  <c r="BZ199" i="5"/>
  <c r="BX192" i="5"/>
  <c r="BZ193" i="5"/>
  <c r="BZ203" i="5"/>
  <c r="BX194" i="5"/>
  <c r="BX200" i="5"/>
  <c r="BZ197" i="5"/>
  <c r="AQ212" i="5"/>
  <c r="BZ192" i="5"/>
  <c r="BX196" i="5"/>
  <c r="BX202" i="5"/>
  <c r="BZ202" i="5"/>
  <c r="BX190" i="5"/>
  <c r="BX198" i="5"/>
  <c r="AQ205" i="5"/>
  <c r="AQ204" i="5"/>
  <c r="BZ191" i="5"/>
  <c r="BZ194" i="5"/>
  <c r="BZ198" i="5"/>
  <c r="BZ201" i="5"/>
  <c r="BX189" i="5"/>
  <c r="BX191" i="5"/>
  <c r="BX193" i="5"/>
  <c r="BX195" i="5"/>
  <c r="BX197" i="5"/>
  <c r="BX199" i="5"/>
  <c r="BX201" i="5"/>
  <c r="BX203" i="5"/>
  <c r="BZ190" i="5"/>
  <c r="BZ195" i="5"/>
  <c r="BZ200" i="5"/>
  <c r="BI89" i="5"/>
  <c r="BK88" i="5"/>
  <c r="BP88" i="5" s="1"/>
  <c r="BX147" i="5"/>
  <c r="BX153" i="5"/>
  <c r="BZ161" i="5"/>
  <c r="BX175" i="5"/>
  <c r="BZ181" i="5"/>
  <c r="BX187" i="5"/>
  <c r="BZ160" i="5"/>
  <c r="BX170" i="5"/>
  <c r="BZ186" i="5"/>
  <c r="BZ145" i="5"/>
  <c r="BX151" i="5"/>
  <c r="BZ173" i="5"/>
  <c r="BX141" i="5"/>
  <c r="BX155" i="5"/>
  <c r="BX163" i="5"/>
  <c r="BZ169" i="5"/>
  <c r="BX177" i="5"/>
  <c r="BX183" i="5"/>
  <c r="BZ162" i="5"/>
  <c r="BZ172" i="5"/>
  <c r="BZ180" i="5"/>
  <c r="BZ142" i="5"/>
  <c r="BZ152" i="5"/>
  <c r="BZ140" i="5"/>
  <c r="BX150" i="5"/>
  <c r="BX167" i="5"/>
  <c r="BX179" i="5"/>
  <c r="BX185" i="5"/>
  <c r="BX166" i="5"/>
  <c r="BZ176" i="5"/>
  <c r="BX146" i="5"/>
  <c r="BZ156" i="5"/>
  <c r="BX143" i="5"/>
  <c r="BZ149" i="5"/>
  <c r="BZ157" i="5"/>
  <c r="BZ165" i="5"/>
  <c r="BX171" i="5"/>
  <c r="BZ164" i="5"/>
  <c r="BX174" i="5"/>
  <c r="BX182" i="5"/>
  <c r="BZ144" i="5"/>
  <c r="BX154" i="5"/>
  <c r="BZ141" i="5"/>
  <c r="BZ163" i="5"/>
  <c r="BX169" i="5"/>
  <c r="BX152" i="5"/>
  <c r="BX172" i="5"/>
  <c r="BZ147" i="5"/>
  <c r="BX178" i="5"/>
  <c r="BX181" i="5"/>
  <c r="BX140" i="5"/>
  <c r="BX160" i="5"/>
  <c r="BX180" i="5"/>
  <c r="BX161" i="5"/>
  <c r="BX186" i="5"/>
  <c r="BZ153" i="5"/>
  <c r="BZ159" i="5"/>
  <c r="BZ175" i="5"/>
  <c r="BZ187" i="5"/>
  <c r="BZ155" i="5"/>
  <c r="BZ177" i="5"/>
  <c r="BZ183" i="5"/>
  <c r="BZ133" i="5"/>
  <c r="BX89" i="5"/>
  <c r="BX113" i="5"/>
  <c r="BZ137" i="5"/>
  <c r="BX117" i="5"/>
  <c r="BX136" i="5"/>
  <c r="BZ93" i="5"/>
  <c r="BZ124" i="5"/>
  <c r="BX128" i="5"/>
  <c r="BX116" i="5"/>
  <c r="BZ132" i="5"/>
  <c r="BZ108" i="5"/>
  <c r="BZ120" i="5"/>
  <c r="BZ95" i="5"/>
  <c r="BZ112" i="5"/>
  <c r="BZ128" i="5"/>
  <c r="BZ109" i="5"/>
  <c r="BZ113" i="5"/>
  <c r="BX92" i="5"/>
  <c r="BX108" i="5"/>
  <c r="BZ116" i="5"/>
  <c r="BZ131" i="5"/>
  <c r="BX112" i="5"/>
  <c r="BX121" i="5"/>
  <c r="BX105" i="5"/>
  <c r="BZ101" i="5"/>
  <c r="BZ83" i="5"/>
  <c r="BZ136" i="5"/>
  <c r="BX99" i="5"/>
  <c r="BX133" i="5"/>
  <c r="BZ91" i="5"/>
  <c r="BX145" i="5"/>
  <c r="BX149" i="5"/>
  <c r="BX157" i="5"/>
  <c r="BX165" i="5"/>
  <c r="BX173" i="5"/>
  <c r="BZ151" i="5"/>
  <c r="BZ179" i="5"/>
  <c r="BX144" i="5"/>
  <c r="BX168" i="5"/>
  <c r="BZ117" i="5"/>
  <c r="BZ92" i="5"/>
  <c r="BZ129" i="5"/>
  <c r="BZ105" i="5"/>
  <c r="BX124" i="5"/>
  <c r="BX131" i="5"/>
  <c r="BZ96" i="5"/>
  <c r="BZ99" i="5"/>
  <c r="BZ121" i="5"/>
  <c r="BX125" i="5"/>
  <c r="BX115" i="5"/>
  <c r="BZ89" i="5"/>
  <c r="BX85" i="5"/>
  <c r="BX109" i="5"/>
  <c r="BX96" i="5"/>
  <c r="BX132" i="5"/>
  <c r="BX91" i="5"/>
  <c r="BX107" i="5"/>
  <c r="BZ115" i="5"/>
  <c r="BX129" i="5"/>
  <c r="BZ85" i="5"/>
  <c r="BX120" i="5"/>
  <c r="BX93" i="5"/>
  <c r="BX137" i="5"/>
  <c r="BX101" i="5"/>
  <c r="BX95" i="5"/>
  <c r="BZ125" i="5"/>
  <c r="BZ143" i="5"/>
  <c r="BZ167" i="5"/>
  <c r="BZ171" i="5"/>
  <c r="BZ185" i="5"/>
  <c r="BX148" i="5"/>
  <c r="BX156" i="5"/>
  <c r="BX164" i="5"/>
  <c r="BX176" i="5"/>
  <c r="BX184" i="5"/>
  <c r="BZ107" i="5"/>
  <c r="BX142" i="5"/>
  <c r="BX158" i="5"/>
  <c r="BX162" i="5"/>
  <c r="BZ146" i="5"/>
  <c r="BZ148" i="5"/>
  <c r="BZ150" i="5"/>
  <c r="BZ154" i="5"/>
  <c r="BZ158" i="5"/>
  <c r="BZ166" i="5"/>
  <c r="BZ168" i="5"/>
  <c r="BZ170" i="5"/>
  <c r="BZ174" i="5"/>
  <c r="BZ178" i="5"/>
  <c r="BZ182" i="5"/>
  <c r="BZ184" i="5"/>
  <c r="BZ188" i="5"/>
  <c r="BX159" i="5"/>
  <c r="BX188" i="5"/>
  <c r="AQ143" i="5"/>
  <c r="AQ149" i="5"/>
  <c r="AQ157" i="5"/>
  <c r="AQ165" i="5"/>
  <c r="AQ171" i="5"/>
  <c r="AQ191" i="5"/>
  <c r="AQ144" i="5"/>
  <c r="AQ154" i="5"/>
  <c r="AQ163" i="5"/>
  <c r="AQ177" i="5"/>
  <c r="AQ189" i="5"/>
  <c r="AQ203" i="5"/>
  <c r="AQ162" i="5"/>
  <c r="AQ172" i="5"/>
  <c r="AQ180" i="5"/>
  <c r="AQ196" i="5"/>
  <c r="AP19" i="9"/>
  <c r="AP21" i="9"/>
  <c r="AP24" i="9"/>
  <c r="AQ145" i="5"/>
  <c r="AQ151" i="5"/>
  <c r="AQ167" i="5"/>
  <c r="AQ173" i="5"/>
  <c r="AQ179" i="5"/>
  <c r="AQ185" i="5"/>
  <c r="AQ193" i="5"/>
  <c r="AQ199" i="5"/>
  <c r="AQ166" i="5"/>
  <c r="AQ176" i="5"/>
  <c r="AQ192" i="5"/>
  <c r="AQ200" i="5"/>
  <c r="AQ80" i="5"/>
  <c r="AQ146" i="5"/>
  <c r="AQ156" i="5"/>
  <c r="AP23" i="9"/>
  <c r="AQ164" i="5"/>
  <c r="AQ174" i="5"/>
  <c r="AQ182" i="5"/>
  <c r="AQ190" i="5"/>
  <c r="AQ141" i="5"/>
  <c r="AQ155" i="5"/>
  <c r="AQ169" i="5"/>
  <c r="AQ183" i="5"/>
  <c r="AQ197" i="5"/>
  <c r="AQ142" i="5"/>
  <c r="AQ152" i="5"/>
  <c r="AQ81" i="5"/>
  <c r="AQ147" i="5"/>
  <c r="AQ153" i="5"/>
  <c r="AQ161" i="5"/>
  <c r="AQ175" i="5"/>
  <c r="AQ181" i="5"/>
  <c r="AQ187" i="5"/>
  <c r="AQ195" i="5"/>
  <c r="AQ201" i="5"/>
  <c r="AQ160" i="5"/>
  <c r="AQ170" i="5"/>
  <c r="AQ186" i="5"/>
  <c r="AQ194" i="5"/>
  <c r="AQ202" i="5"/>
  <c r="AQ140" i="5"/>
  <c r="AQ150" i="5"/>
  <c r="AQ107" i="5"/>
  <c r="AQ131" i="5"/>
  <c r="AQ34" i="5"/>
  <c r="AH34" i="9"/>
  <c r="AQ18" i="5"/>
  <c r="AH6" i="9"/>
  <c r="AR6" i="9" s="1"/>
  <c r="AQ78" i="5"/>
  <c r="AH28" i="9"/>
  <c r="AH33" i="9"/>
  <c r="AH4" i="9"/>
  <c r="AH22" i="9"/>
  <c r="AH20" i="9"/>
  <c r="AH40" i="9"/>
  <c r="AH25" i="9"/>
  <c r="AQ28" i="5"/>
  <c r="AQ137" i="5"/>
  <c r="AH19" i="9"/>
  <c r="AH24" i="9"/>
  <c r="AH5" i="9"/>
  <c r="AR5" i="9" s="1"/>
  <c r="AQ115" i="5"/>
  <c r="AQ121" i="5"/>
  <c r="AQ125" i="5"/>
  <c r="AH11" i="9"/>
  <c r="AR11" i="9" s="1"/>
  <c r="AH21" i="9"/>
  <c r="AQ38" i="5"/>
  <c r="AH8" i="9"/>
  <c r="AR8" i="9" s="1"/>
  <c r="AH32" i="9"/>
  <c r="AH41" i="9"/>
  <c r="AQ58" i="5"/>
  <c r="AH10" i="9"/>
  <c r="AH31" i="9"/>
  <c r="AH39" i="9"/>
  <c r="AH26" i="9"/>
  <c r="AR26" i="9" s="1"/>
  <c r="AQ85" i="5"/>
  <c r="AH7" i="9"/>
  <c r="AH23" i="9"/>
  <c r="AH9" i="9"/>
  <c r="AR9" i="9" s="1"/>
  <c r="AQ99" i="5"/>
  <c r="AK127" i="5"/>
  <c r="AQ129" i="5"/>
  <c r="AQ108" i="5"/>
  <c r="AO139" i="5"/>
  <c r="AK139" i="5"/>
  <c r="AQ133" i="5"/>
  <c r="AQ91" i="5"/>
  <c r="AQ124" i="5"/>
  <c r="AQ101" i="5"/>
  <c r="AQ96" i="5"/>
  <c r="AQ136" i="5"/>
  <c r="AQ93" i="5"/>
  <c r="AQ105" i="5"/>
  <c r="AQ132" i="5"/>
  <c r="AM134" i="5"/>
  <c r="AA18" i="9"/>
  <c r="AI88" i="5"/>
  <c r="AM135" i="5"/>
  <c r="AQ120" i="5"/>
  <c r="AI104" i="5"/>
  <c r="AI135" i="5"/>
  <c r="AK123" i="5"/>
  <c r="AQ92" i="5"/>
  <c r="AM118" i="5"/>
  <c r="AK111" i="5"/>
  <c r="AK104" i="5"/>
  <c r="AM97" i="5"/>
  <c r="AK90" i="5"/>
  <c r="AQ116" i="5"/>
  <c r="AK134" i="5"/>
  <c r="AQ112" i="5"/>
  <c r="AQ128" i="5"/>
  <c r="AQ113" i="5"/>
  <c r="AO123" i="5"/>
  <c r="AM84" i="5"/>
  <c r="AM104" i="5"/>
  <c r="AO90" i="5"/>
  <c r="AQ95" i="5"/>
  <c r="AQ117" i="5"/>
  <c r="AM90" i="5"/>
  <c r="AM139" i="5"/>
  <c r="AQ83" i="5"/>
  <c r="AI106" i="5"/>
  <c r="AM111" i="5"/>
  <c r="AE87" i="5"/>
  <c r="AG87" i="5"/>
  <c r="BM87" i="5" s="1"/>
  <c r="AE130" i="5"/>
  <c r="AG130" i="5"/>
  <c r="AE119" i="5"/>
  <c r="AG119" i="5"/>
  <c r="AE97" i="5"/>
  <c r="AG97" i="5"/>
  <c r="AE102" i="5"/>
  <c r="AG102" i="5"/>
  <c r="AO102" i="5"/>
  <c r="AK102" i="5"/>
  <c r="AE94" i="5"/>
  <c r="AO94" i="5"/>
  <c r="AG94" i="5"/>
  <c r="AK94" i="5"/>
  <c r="AE86" i="5"/>
  <c r="AO86" i="5"/>
  <c r="BP86" i="5" s="1"/>
  <c r="AE138" i="5"/>
  <c r="AG138" i="5"/>
  <c r="AE126" i="5"/>
  <c r="AO126" i="5"/>
  <c r="AG126" i="5"/>
  <c r="AE114" i="5"/>
  <c r="AG114" i="5"/>
  <c r="AE134" i="5"/>
  <c r="AO134" i="5"/>
  <c r="AG134" i="5"/>
  <c r="AE122" i="5"/>
  <c r="AG122" i="5"/>
  <c r="AE110" i="5"/>
  <c r="AO110" i="5"/>
  <c r="AG110" i="5"/>
  <c r="AK110" i="5"/>
  <c r="AO103" i="5"/>
  <c r="AM94" i="5"/>
  <c r="AK100" i="5"/>
  <c r="AK130" i="5"/>
  <c r="AK88" i="5"/>
  <c r="BO88" i="5" s="1"/>
  <c r="AI103" i="5"/>
  <c r="AK122" i="5"/>
  <c r="AK86" i="5"/>
  <c r="BO86" i="5" s="1"/>
  <c r="AK103" i="5"/>
  <c r="AO138" i="5"/>
  <c r="AM127" i="5"/>
  <c r="AI87" i="5"/>
  <c r="BN87" i="5" s="1"/>
  <c r="AK97" i="5"/>
  <c r="AG86" i="5"/>
  <c r="BM86" i="5" s="1"/>
  <c r="AO119" i="5"/>
  <c r="AO127" i="5"/>
  <c r="AM82" i="5"/>
  <c r="AM100" i="5"/>
  <c r="AK82" i="5"/>
  <c r="BO82" i="5" s="1"/>
  <c r="AI123" i="5"/>
  <c r="AI139" i="5"/>
  <c r="AI127" i="5"/>
  <c r="AM123" i="5"/>
  <c r="AE103" i="5"/>
  <c r="AG103" i="5"/>
  <c r="AE84" i="5"/>
  <c r="AK84" i="5"/>
  <c r="BO84" i="5" s="1"/>
  <c r="AG84" i="5"/>
  <c r="BM84" i="5" s="1"/>
  <c r="AO84" i="5"/>
  <c r="BP84" i="5" s="1"/>
  <c r="AE104" i="5"/>
  <c r="AO104" i="5"/>
  <c r="AE88" i="5"/>
  <c r="AG88" i="5"/>
  <c r="BM88" i="5" s="1"/>
  <c r="AE106" i="5"/>
  <c r="AG106" i="5"/>
  <c r="AE98" i="5"/>
  <c r="AG98" i="5"/>
  <c r="AE90" i="5"/>
  <c r="AG90" i="5"/>
  <c r="AE135" i="5"/>
  <c r="AG135" i="5"/>
  <c r="AE118" i="5"/>
  <c r="AK118" i="5"/>
  <c r="AO118" i="5"/>
  <c r="AG118" i="5"/>
  <c r="AE111" i="5"/>
  <c r="AG111" i="5"/>
  <c r="AI119" i="5"/>
  <c r="AK87" i="5"/>
  <c r="BO87" i="5" s="1"/>
  <c r="AK119" i="5"/>
  <c r="AO100" i="5"/>
  <c r="AO114" i="5"/>
  <c r="AI100" i="5"/>
  <c r="AM102" i="5"/>
  <c r="AM126" i="5"/>
  <c r="AK114" i="5"/>
  <c r="AQ89" i="5"/>
  <c r="AQ109" i="5"/>
  <c r="AI86" i="5"/>
  <c r="BN86" i="5" s="1"/>
  <c r="AI98" i="5"/>
  <c r="AK106" i="5"/>
  <c r="AI114" i="5"/>
  <c r="AI130" i="5"/>
  <c r="AK138" i="5"/>
  <c r="AK98" i="5"/>
  <c r="AO98" i="5"/>
  <c r="AO130" i="5"/>
  <c r="AI82" i="5"/>
  <c r="BN82" i="5" s="1"/>
  <c r="AI94" i="5"/>
  <c r="AI110" i="5"/>
  <c r="AI126" i="5"/>
  <c r="AG82" i="5"/>
  <c r="AG100" i="5"/>
  <c r="AO87" i="5"/>
  <c r="BP87" i="5" s="1"/>
  <c r="AO135" i="5"/>
  <c r="AM88" i="5"/>
  <c r="AM98" i="5"/>
  <c r="AM106" i="5"/>
  <c r="AM114" i="5"/>
  <c r="AM122" i="5"/>
  <c r="AM130" i="5"/>
  <c r="AM138" i="5"/>
  <c r="AI97" i="5"/>
  <c r="AI111" i="5"/>
  <c r="AI122" i="5"/>
  <c r="AI138" i="5"/>
  <c r="AO82" i="5"/>
  <c r="BP82" i="5" s="1"/>
  <c r="AM87" i="5"/>
  <c r="AM119" i="5"/>
  <c r="AI4" i="9"/>
  <c r="AR5" i="5"/>
  <c r="AI33" i="9"/>
  <c r="AQ4" i="9"/>
  <c r="AP93" i="5"/>
  <c r="AJ93" i="5"/>
  <c r="AN93" i="5"/>
  <c r="AH93" i="5"/>
  <c r="AL93" i="5"/>
  <c r="AQ158" i="5"/>
  <c r="AQ208" i="5"/>
  <c r="AQ33" i="9"/>
  <c r="AQ8" i="9"/>
  <c r="AS8" i="9" s="1"/>
  <c r="AQ48" i="5"/>
  <c r="AQ24" i="9"/>
  <c r="AS24" i="9" s="1"/>
  <c r="AQ40" i="9"/>
  <c r="AS40" i="9" s="1"/>
  <c r="AQ184" i="5"/>
  <c r="AP20" i="9"/>
  <c r="AR78" i="5"/>
  <c r="AS23" i="9"/>
  <c r="AQ7" i="9"/>
  <c r="AS7" i="9" s="1"/>
  <c r="AR184" i="5"/>
  <c r="AS39" i="9"/>
  <c r="AQ10" i="9"/>
  <c r="AS10" i="9" s="1"/>
  <c r="AQ22" i="9"/>
  <c r="AS22" i="9" s="1"/>
  <c r="AS5" i="9"/>
  <c r="AQ79" i="5"/>
  <c r="AQ188" i="5"/>
  <c r="AS19" i="9"/>
  <c r="AP40" i="9"/>
  <c r="AP32" i="9"/>
  <c r="AP34" i="9"/>
  <c r="AQ8" i="5"/>
  <c r="AQ178" i="5"/>
  <c r="AQ218" i="5"/>
  <c r="AR158" i="5"/>
  <c r="AQ39" i="5"/>
  <c r="AR48" i="5"/>
  <c r="AP28" i="9"/>
  <c r="AP33" i="9"/>
  <c r="AQ41" i="9"/>
  <c r="AS41" i="9" s="1"/>
  <c r="AQ32" i="9"/>
  <c r="AS32" i="9" s="1"/>
  <c r="AP39" i="9"/>
  <c r="AP31" i="9"/>
  <c r="AP41" i="9"/>
  <c r="AQ28" i="9"/>
  <c r="AS28" i="9" s="1"/>
  <c r="AP4" i="9"/>
  <c r="AS21" i="9"/>
  <c r="AQ34" i="9"/>
  <c r="AS34" i="9" s="1"/>
  <c r="AQ198" i="5"/>
  <c r="AQ20" i="9"/>
  <c r="AS20" i="9" s="1"/>
  <c r="AS11" i="9"/>
  <c r="AR178" i="5"/>
  <c r="AQ31" i="9"/>
  <c r="AS31" i="9" s="1"/>
  <c r="AQ6" i="9"/>
  <c r="AS6" i="9" s="1"/>
  <c r="AQ4" i="5"/>
  <c r="AQ59" i="5"/>
  <c r="AR209" i="5"/>
  <c r="AP22" i="9"/>
  <c r="AP25" i="9"/>
  <c r="AQ35" i="5"/>
  <c r="AQ19" i="5"/>
  <c r="AQ168" i="5"/>
  <c r="AP7" i="9"/>
  <c r="AQ5" i="5"/>
  <c r="AS25" i="9"/>
  <c r="AQ209" i="5"/>
  <c r="AQ210" i="5"/>
  <c r="AQ26" i="9"/>
  <c r="AS26" i="9" s="1"/>
  <c r="AS9" i="9"/>
  <c r="AP10" i="9"/>
  <c r="AQ159" i="5"/>
  <c r="AQ68" i="5"/>
  <c r="AQ148" i="5"/>
  <c r="AA36" i="9"/>
  <c r="AA12" i="9"/>
  <c r="AA16" i="9"/>
  <c r="AA30" i="9"/>
  <c r="AA15" i="9"/>
  <c r="AA27" i="9"/>
  <c r="AA37" i="9"/>
  <c r="AA17" i="9"/>
  <c r="AA29" i="9"/>
  <c r="AA42" i="9"/>
  <c r="AA14" i="9"/>
  <c r="AA35" i="9"/>
  <c r="AA13" i="9"/>
  <c r="AD18" i="9"/>
  <c r="AA38" i="9"/>
  <c r="X5" i="3"/>
  <c r="W6" i="3"/>
  <c r="AE7" i="3" s="1"/>
  <c r="AA85" i="5" s="1"/>
  <c r="W21" i="3"/>
  <c r="X34" i="3"/>
  <c r="X9" i="3"/>
  <c r="X50" i="3"/>
  <c r="AF51" i="3" s="1"/>
  <c r="AB129" i="5" s="1"/>
  <c r="X58" i="3"/>
  <c r="X13" i="3"/>
  <c r="W17" i="3"/>
  <c r="X18" i="3"/>
  <c r="W18" i="3"/>
  <c r="AE19" i="3" s="1"/>
  <c r="AA97" i="5" s="1"/>
  <c r="X46" i="3"/>
  <c r="AF46" i="3" s="1"/>
  <c r="AB124" i="5" s="1"/>
  <c r="W46" i="3"/>
  <c r="X30" i="3"/>
  <c r="AF30" i="3" s="1"/>
  <c r="AB108" i="5" s="1"/>
  <c r="W30" i="3"/>
  <c r="W33" i="3"/>
  <c r="X33" i="3"/>
  <c r="W49" i="3"/>
  <c r="X49" i="3"/>
  <c r="W11" i="3"/>
  <c r="X11" i="3"/>
  <c r="W19" i="3"/>
  <c r="X19" i="3"/>
  <c r="W27" i="3"/>
  <c r="X27" i="3"/>
  <c r="X24" i="3"/>
  <c r="AF25" i="3" s="1"/>
  <c r="AB103" i="5" s="1"/>
  <c r="W24" i="3"/>
  <c r="AE25" i="3" s="1"/>
  <c r="AA103" i="5" s="1"/>
  <c r="X16" i="3"/>
  <c r="W16" i="3"/>
  <c r="AE16" i="3" s="1"/>
  <c r="AA94" i="5" s="1"/>
  <c r="X8" i="3"/>
  <c r="AF9" i="3" s="1"/>
  <c r="AB87" i="5" s="1"/>
  <c r="W8" i="3"/>
  <c r="AE8" i="3" s="1"/>
  <c r="AA86" i="5" s="1"/>
  <c r="U62" i="3"/>
  <c r="X52" i="3"/>
  <c r="AF53" i="3" s="1"/>
  <c r="AB131" i="5" s="1"/>
  <c r="W52" i="3"/>
  <c r="AE53" i="3" s="1"/>
  <c r="AA131" i="5" s="1"/>
  <c r="X54" i="3"/>
  <c r="AF54" i="3" s="1"/>
  <c r="AB132" i="5" s="1"/>
  <c r="W54" i="3"/>
  <c r="X38" i="3"/>
  <c r="W38" i="3"/>
  <c r="W41" i="3"/>
  <c r="X41" i="3"/>
  <c r="W57" i="3"/>
  <c r="X57" i="3"/>
  <c r="W7" i="3"/>
  <c r="X7" i="3"/>
  <c r="W23" i="3"/>
  <c r="X23" i="3"/>
  <c r="X28" i="3"/>
  <c r="W28" i="3"/>
  <c r="X12" i="3"/>
  <c r="W12" i="3"/>
  <c r="AE12" i="3" s="1"/>
  <c r="AA90" i="5" s="1"/>
  <c r="X60" i="3"/>
  <c r="W60" i="3"/>
  <c r="X48" i="3"/>
  <c r="AF49" i="3" s="1"/>
  <c r="AB127" i="5" s="1"/>
  <c r="W48" i="3"/>
  <c r="AE49" i="3" s="1"/>
  <c r="AA127" i="5" s="1"/>
  <c r="X36" i="3"/>
  <c r="AF37" i="3" s="1"/>
  <c r="AB115" i="5" s="1"/>
  <c r="W36" i="3"/>
  <c r="W29" i="3"/>
  <c r="X29" i="3"/>
  <c r="X26" i="3"/>
  <c r="AF27" i="3" s="1"/>
  <c r="AB105" i="5" s="1"/>
  <c r="W26" i="3"/>
  <c r="W45" i="3"/>
  <c r="X45" i="3"/>
  <c r="X56" i="3"/>
  <c r="W56" i="3"/>
  <c r="AE56" i="3" s="1"/>
  <c r="AA134" i="5" s="1"/>
  <c r="X44" i="3"/>
  <c r="W44" i="3"/>
  <c r="AE44" i="3" s="1"/>
  <c r="AA122" i="5" s="1"/>
  <c r="X32" i="3"/>
  <c r="W32" i="3"/>
  <c r="AE32" i="3" s="1"/>
  <c r="AA110" i="5" s="1"/>
  <c r="W42" i="3"/>
  <c r="AE43" i="3" s="1"/>
  <c r="AA121" i="5" s="1"/>
  <c r="X42" i="3"/>
  <c r="AE14" i="3"/>
  <c r="AA92" i="5" s="1"/>
  <c r="X25" i="3"/>
  <c r="W58" i="3"/>
  <c r="AE58" i="3" s="1"/>
  <c r="AA136" i="5" s="1"/>
  <c r="X22" i="3"/>
  <c r="AF22" i="3" s="1"/>
  <c r="AB100" i="5" s="1"/>
  <c r="X40" i="3"/>
  <c r="AF41" i="3" s="1"/>
  <c r="AB119" i="5" s="1"/>
  <c r="W40" i="3"/>
  <c r="X10" i="3"/>
  <c r="AF11" i="3" s="1"/>
  <c r="AB89" i="5" s="1"/>
  <c r="W10" i="3"/>
  <c r="W37" i="3"/>
  <c r="X37" i="3"/>
  <c r="W53" i="3"/>
  <c r="X53" i="3"/>
  <c r="W15" i="3"/>
  <c r="X15" i="3"/>
  <c r="X20" i="3"/>
  <c r="AF21" i="3" s="1"/>
  <c r="AB99" i="5" s="1"/>
  <c r="W20" i="3"/>
  <c r="AE21" i="3" s="1"/>
  <c r="AA99" i="5" s="1"/>
  <c r="W13" i="3"/>
  <c r="X6" i="3"/>
  <c r="AF6" i="3" s="1"/>
  <c r="AB84" i="5" s="1"/>
  <c r="W34" i="3"/>
  <c r="AE35" i="3" s="1"/>
  <c r="AA113" i="5" s="1"/>
  <c r="W5" i="3"/>
  <c r="X14" i="3"/>
  <c r="W4" i="3"/>
  <c r="X4" i="3"/>
  <c r="AF5" i="3" s="1"/>
  <c r="AB83" i="5" s="1"/>
  <c r="AD12" i="9"/>
  <c r="AD35" i="9"/>
  <c r="Y35" i="9"/>
  <c r="Y16" i="9"/>
  <c r="Y30" i="9"/>
  <c r="Y12" i="9"/>
  <c r="AF28" i="9"/>
  <c r="X238" i="5"/>
  <c r="AF35" i="9"/>
  <c r="Y18" i="9"/>
  <c r="AF40" i="9"/>
  <c r="AF31" i="9"/>
  <c r="Y238" i="5"/>
  <c r="AF33" i="9"/>
  <c r="Y27" i="9"/>
  <c r="AE23" i="3"/>
  <c r="AA101" i="5" s="1"/>
  <c r="AE22" i="3"/>
  <c r="AA100" i="5" s="1"/>
  <c r="AF17" i="3"/>
  <c r="AB95" i="5" s="1"/>
  <c r="AF16" i="3"/>
  <c r="AB94" i="5" s="1"/>
  <c r="AE59" i="3"/>
  <c r="AA137" i="5" s="1"/>
  <c r="AE55" i="3"/>
  <c r="AA133" i="5" s="1"/>
  <c r="AE54" i="3"/>
  <c r="AA132" i="5" s="1"/>
  <c r="AF34" i="3"/>
  <c r="AB112" i="5" s="1"/>
  <c r="AF35" i="3"/>
  <c r="AB113" i="5" s="1"/>
  <c r="AG54" i="3"/>
  <c r="AC132" i="5" s="1"/>
  <c r="AG55" i="3"/>
  <c r="AC133" i="5" s="1"/>
  <c r="AG18" i="3"/>
  <c r="AC96" i="5" s="1"/>
  <c r="AG19" i="3"/>
  <c r="AC97" i="5" s="1"/>
  <c r="AG50" i="3"/>
  <c r="AC128" i="5" s="1"/>
  <c r="AG51" i="3"/>
  <c r="AC129" i="5" s="1"/>
  <c r="AG46" i="3"/>
  <c r="AC124" i="5" s="1"/>
  <c r="AG47" i="3"/>
  <c r="AC125" i="5" s="1"/>
  <c r="AG26" i="3"/>
  <c r="AC104" i="5" s="1"/>
  <c r="AG27" i="3"/>
  <c r="AC105" i="5" s="1"/>
  <c r="AG58" i="3"/>
  <c r="AC136" i="5" s="1"/>
  <c r="AG59" i="3"/>
  <c r="AC137" i="5" s="1"/>
  <c r="Z238" i="5"/>
  <c r="Y37" i="9"/>
  <c r="Y38" i="9"/>
  <c r="Y14" i="9"/>
  <c r="AE139" i="5"/>
  <c r="Y13" i="9"/>
  <c r="AE40" i="3"/>
  <c r="AA118" i="5" s="1"/>
  <c r="Y15" i="9"/>
  <c r="Y36" i="9"/>
  <c r="Y17" i="9"/>
  <c r="T62" i="3"/>
  <c r="AG38" i="3"/>
  <c r="AC116" i="5" s="1"/>
  <c r="AG39" i="3"/>
  <c r="AC117" i="5" s="1"/>
  <c r="AG34" i="3"/>
  <c r="AC112" i="5" s="1"/>
  <c r="AG35" i="3"/>
  <c r="AC113" i="5" s="1"/>
  <c r="AG30" i="3"/>
  <c r="AC108" i="5" s="1"/>
  <c r="AG31" i="3"/>
  <c r="AC109" i="5" s="1"/>
  <c r="AG10" i="3"/>
  <c r="AC88" i="5" s="1"/>
  <c r="AG11" i="3"/>
  <c r="AC89" i="5" s="1"/>
  <c r="AG42" i="3"/>
  <c r="AC120" i="5" s="1"/>
  <c r="AG43" i="3"/>
  <c r="AC121" i="5" s="1"/>
  <c r="Y29" i="9"/>
  <c r="Y42" i="9"/>
  <c r="AF47" i="3"/>
  <c r="AB125" i="5" s="1"/>
  <c r="AE33" i="3"/>
  <c r="AA111" i="5" s="1"/>
  <c r="AE28" i="3"/>
  <c r="AA106" i="5" s="1"/>
  <c r="AE29" i="3"/>
  <c r="AA107" i="5" s="1"/>
  <c r="AE60" i="3"/>
  <c r="AA138" i="5" s="1"/>
  <c r="AE61" i="3"/>
  <c r="AA139" i="5" s="1"/>
  <c r="AE57" i="3"/>
  <c r="AA135" i="5" s="1"/>
  <c r="AE36" i="3"/>
  <c r="AA114" i="5" s="1"/>
  <c r="AE37" i="3"/>
  <c r="AA115" i="5" s="1"/>
  <c r="AF23" i="9"/>
  <c r="AF25" i="9"/>
  <c r="AF7" i="9"/>
  <c r="AF5" i="9"/>
  <c r="AF9" i="9"/>
  <c r="H62" i="3"/>
  <c r="R61" i="3"/>
  <c r="V61" i="3" s="1"/>
  <c r="W61" i="3" s="1"/>
  <c r="G62" i="3"/>
  <c r="P62" i="3"/>
  <c r="Q62" i="3"/>
  <c r="AW8" i="9" l="1"/>
  <c r="AW11" i="9"/>
  <c r="AW9" i="9"/>
  <c r="AW7" i="9"/>
  <c r="AW6" i="9"/>
  <c r="AW28" i="9"/>
  <c r="AW33" i="9"/>
  <c r="AW4" i="9"/>
  <c r="AW34" i="9"/>
  <c r="AW5" i="9"/>
  <c r="AX4" i="9"/>
  <c r="CO17" i="5"/>
  <c r="CQ16" i="5"/>
  <c r="BM82" i="5"/>
  <c r="CP82" i="5"/>
  <c r="BA35" i="9"/>
  <c r="BA12" i="9"/>
  <c r="BN88" i="5"/>
  <c r="AZ12" i="9"/>
  <c r="AZ35" i="9"/>
  <c r="BX139" i="5"/>
  <c r="BX123" i="5"/>
  <c r="BI90" i="5"/>
  <c r="BK89" i="5"/>
  <c r="BX118" i="5"/>
  <c r="BZ135" i="5"/>
  <c r="BX90" i="5"/>
  <c r="BZ126" i="5"/>
  <c r="BX138" i="5"/>
  <c r="BX110" i="5"/>
  <c r="BX114" i="5"/>
  <c r="BZ119" i="5"/>
  <c r="BX127" i="5"/>
  <c r="BX103" i="5"/>
  <c r="BZ94" i="5"/>
  <c r="BZ102" i="5"/>
  <c r="BZ90" i="5"/>
  <c r="BX104" i="5"/>
  <c r="BX122" i="5"/>
  <c r="BX94" i="5"/>
  <c r="BZ98" i="5"/>
  <c r="BZ106" i="5"/>
  <c r="BX100" i="5"/>
  <c r="BZ87" i="5"/>
  <c r="BZ97" i="5"/>
  <c r="BZ103" i="5"/>
  <c r="BZ88" i="5"/>
  <c r="BX106" i="5"/>
  <c r="CA93" i="5"/>
  <c r="BY93" i="5"/>
  <c r="BX97" i="5"/>
  <c r="BX126" i="5"/>
  <c r="BX86" i="5"/>
  <c r="BZ118" i="5"/>
  <c r="BZ84" i="5"/>
  <c r="BZ122" i="5"/>
  <c r="BZ100" i="5"/>
  <c r="BZ111" i="5"/>
  <c r="BX135" i="5"/>
  <c r="BX88" i="5"/>
  <c r="BZ139" i="5"/>
  <c r="BZ127" i="5"/>
  <c r="BX111" i="5"/>
  <c r="BX98" i="5"/>
  <c r="BX119" i="5"/>
  <c r="BX87" i="5"/>
  <c r="BZ86" i="5"/>
  <c r="BZ110" i="5"/>
  <c r="BZ134" i="5"/>
  <c r="BZ104" i="5"/>
  <c r="BZ123" i="5"/>
  <c r="BX130" i="5"/>
  <c r="BZ138" i="5"/>
  <c r="BZ114" i="5"/>
  <c r="BZ130" i="5"/>
  <c r="BX134" i="5"/>
  <c r="BX102" i="5"/>
  <c r="AR25" i="9"/>
  <c r="BX84" i="5"/>
  <c r="AR21" i="9"/>
  <c r="AF17" i="9"/>
  <c r="AR23" i="9"/>
  <c r="AR24" i="9"/>
  <c r="AR19" i="9"/>
  <c r="AP35" i="9"/>
  <c r="AN18" i="9"/>
  <c r="AP13" i="9"/>
  <c r="AH30" i="9"/>
  <c r="AH15" i="9"/>
  <c r="AP18" i="9"/>
  <c r="AH18" i="9"/>
  <c r="AJ17" i="9"/>
  <c r="AQ123" i="5"/>
  <c r="AL17" i="9"/>
  <c r="AH42" i="9"/>
  <c r="AL18" i="9"/>
  <c r="AL15" i="9"/>
  <c r="AH16" i="9"/>
  <c r="AH17" i="9"/>
  <c r="AH14" i="9"/>
  <c r="AH13" i="9"/>
  <c r="AQ139" i="5"/>
  <c r="AR32" i="9"/>
  <c r="AR20" i="9"/>
  <c r="AR22" i="9"/>
  <c r="AR10" i="9"/>
  <c r="AR41" i="9"/>
  <c r="AQ127" i="5"/>
  <c r="AH38" i="9"/>
  <c r="AH29" i="9"/>
  <c r="AH37" i="9"/>
  <c r="AH27" i="9"/>
  <c r="AH35" i="9"/>
  <c r="AH12" i="9"/>
  <c r="AR40" i="9"/>
  <c r="AH36" i="9"/>
  <c r="AF29" i="9"/>
  <c r="AF38" i="9"/>
  <c r="AN17" i="9"/>
  <c r="AF13" i="9"/>
  <c r="AP15" i="9"/>
  <c r="AJ18" i="9"/>
  <c r="AP12" i="9"/>
  <c r="AN30" i="9"/>
  <c r="AG238" i="5"/>
  <c r="AJ14" i="9"/>
  <c r="AP29" i="9"/>
  <c r="AQ90" i="5"/>
  <c r="AQ104" i="5"/>
  <c r="AP17" i="9"/>
  <c r="AP42" i="9"/>
  <c r="AJ13" i="9"/>
  <c r="AF15" i="9"/>
  <c r="AF14" i="9"/>
  <c r="AP38" i="9"/>
  <c r="AN15" i="9"/>
  <c r="AJ36" i="9"/>
  <c r="AN16" i="9"/>
  <c r="AQ118" i="5"/>
  <c r="AQ135" i="5"/>
  <c r="AQ88" i="5"/>
  <c r="AO238" i="5"/>
  <c r="AQ103" i="5"/>
  <c r="AF37" i="9"/>
  <c r="AF12" i="9"/>
  <c r="AL38" i="9"/>
  <c r="AL16" i="9"/>
  <c r="AP37" i="9"/>
  <c r="AP14" i="9"/>
  <c r="AJ16" i="9"/>
  <c r="AL37" i="9"/>
  <c r="AQ119" i="5"/>
  <c r="AJ12" i="9"/>
  <c r="AJ27" i="9"/>
  <c r="AJ29" i="9"/>
  <c r="AI238" i="5"/>
  <c r="AJ35" i="9"/>
  <c r="AJ42" i="9"/>
  <c r="AL35" i="9"/>
  <c r="AL42" i="9"/>
  <c r="AL27" i="9"/>
  <c r="AL12" i="9"/>
  <c r="AK238" i="5"/>
  <c r="AL29" i="9"/>
  <c r="AP27" i="9"/>
  <c r="AN36" i="9"/>
  <c r="AN13" i="9"/>
  <c r="AQ82" i="5"/>
  <c r="AQ111" i="5"/>
  <c r="AQ106" i="5"/>
  <c r="AL36" i="9"/>
  <c r="AL30" i="9"/>
  <c r="AQ126" i="5"/>
  <c r="AQ94" i="5"/>
  <c r="AQ130" i="5"/>
  <c r="AN38" i="9"/>
  <c r="AJ38" i="9"/>
  <c r="AF16" i="9"/>
  <c r="AF36" i="9"/>
  <c r="AP30" i="9"/>
  <c r="AN14" i="9"/>
  <c r="AQ100" i="5"/>
  <c r="AL14" i="9"/>
  <c r="AP16" i="9"/>
  <c r="AQ84" i="5"/>
  <c r="AQ134" i="5"/>
  <c r="AQ138" i="5"/>
  <c r="AQ97" i="5"/>
  <c r="AN37" i="9"/>
  <c r="AJ30" i="9"/>
  <c r="AJ37" i="9"/>
  <c r="AJ15" i="9"/>
  <c r="AN29" i="9"/>
  <c r="AN27" i="9"/>
  <c r="AN35" i="9"/>
  <c r="AM238" i="5"/>
  <c r="AN42" i="9"/>
  <c r="AN12" i="9"/>
  <c r="AQ98" i="5"/>
  <c r="AP36" i="9"/>
  <c r="AL13" i="9"/>
  <c r="AQ110" i="5"/>
  <c r="AQ114" i="5"/>
  <c r="AQ87" i="5"/>
  <c r="AQ86" i="5"/>
  <c r="AQ122" i="5"/>
  <c r="AQ102" i="5"/>
  <c r="AR39" i="9"/>
  <c r="AS4" i="9"/>
  <c r="AS33" i="9"/>
  <c r="AR93" i="5"/>
  <c r="AR34" i="9"/>
  <c r="AP99" i="5"/>
  <c r="AJ99" i="5"/>
  <c r="AN99" i="5"/>
  <c r="AH99" i="5"/>
  <c r="AL99" i="5"/>
  <c r="AJ122" i="5"/>
  <c r="AN122" i="5"/>
  <c r="AP122" i="5"/>
  <c r="AH122" i="5"/>
  <c r="AL122" i="5"/>
  <c r="AP127" i="5"/>
  <c r="AJ127" i="5"/>
  <c r="AN127" i="5"/>
  <c r="AH127" i="5"/>
  <c r="AL127" i="5"/>
  <c r="AP90" i="5"/>
  <c r="AL90" i="5"/>
  <c r="AN90" i="5"/>
  <c r="AJ90" i="5"/>
  <c r="AH90" i="5"/>
  <c r="AP131" i="5"/>
  <c r="AJ131" i="5"/>
  <c r="AN131" i="5"/>
  <c r="AH131" i="5"/>
  <c r="AL131" i="5"/>
  <c r="AP85" i="5"/>
  <c r="AJ85" i="5"/>
  <c r="BR85" i="5" s="1"/>
  <c r="AN85" i="5"/>
  <c r="AH85" i="5"/>
  <c r="AL85" i="5"/>
  <c r="BS85" i="5" s="1"/>
  <c r="AP139" i="5"/>
  <c r="AJ139" i="5"/>
  <c r="AN139" i="5"/>
  <c r="AH139" i="5"/>
  <c r="AL139" i="5"/>
  <c r="AJ100" i="5"/>
  <c r="AN100" i="5"/>
  <c r="AP100" i="5"/>
  <c r="AH100" i="5"/>
  <c r="AL100" i="5"/>
  <c r="AJ92" i="5"/>
  <c r="AN92" i="5"/>
  <c r="AP92" i="5"/>
  <c r="AH92" i="5"/>
  <c r="AL92" i="5"/>
  <c r="AP103" i="5"/>
  <c r="AJ103" i="5"/>
  <c r="AN103" i="5"/>
  <c r="AH103" i="5"/>
  <c r="AL103" i="5"/>
  <c r="AJ106" i="5"/>
  <c r="AN106" i="5"/>
  <c r="AP106" i="5"/>
  <c r="AH106" i="5"/>
  <c r="AL106" i="5"/>
  <c r="AJ118" i="5"/>
  <c r="AN118" i="5"/>
  <c r="AP118" i="5"/>
  <c r="AH118" i="5"/>
  <c r="AL118" i="5"/>
  <c r="AP133" i="5"/>
  <c r="AJ133" i="5"/>
  <c r="AN133" i="5"/>
  <c r="AH133" i="5"/>
  <c r="AL133" i="5"/>
  <c r="AJ110" i="5"/>
  <c r="AN110" i="5"/>
  <c r="AP110" i="5"/>
  <c r="AH110" i="5"/>
  <c r="AL110" i="5"/>
  <c r="AJ134" i="5"/>
  <c r="AN134" i="5"/>
  <c r="AP134" i="5"/>
  <c r="AH134" i="5"/>
  <c r="AL134" i="5"/>
  <c r="AE6" i="3"/>
  <c r="AA84" i="5" s="1"/>
  <c r="AE24" i="3"/>
  <c r="AA102" i="5" s="1"/>
  <c r="AJ114" i="5"/>
  <c r="AN114" i="5"/>
  <c r="AP114" i="5"/>
  <c r="AH114" i="5"/>
  <c r="AL114" i="5"/>
  <c r="AJ138" i="5"/>
  <c r="AN138" i="5"/>
  <c r="AP138" i="5"/>
  <c r="AH138" i="5"/>
  <c r="AL138" i="5"/>
  <c r="AP111" i="5"/>
  <c r="AJ111" i="5"/>
  <c r="AN111" i="5"/>
  <c r="AH111" i="5"/>
  <c r="AL111" i="5"/>
  <c r="AP137" i="5"/>
  <c r="AJ137" i="5"/>
  <c r="AN137" i="5"/>
  <c r="AH137" i="5"/>
  <c r="AL137" i="5"/>
  <c r="AP101" i="5"/>
  <c r="AJ101" i="5"/>
  <c r="AN101" i="5"/>
  <c r="AH101" i="5"/>
  <c r="AL101" i="5"/>
  <c r="AP115" i="5"/>
  <c r="AJ115" i="5"/>
  <c r="AN115" i="5"/>
  <c r="AH115" i="5"/>
  <c r="AL115" i="5"/>
  <c r="AJ86" i="5"/>
  <c r="BR86" i="5" s="1"/>
  <c r="AN86" i="5"/>
  <c r="AP86" i="5"/>
  <c r="AH86" i="5"/>
  <c r="AL86" i="5"/>
  <c r="BS86" i="5" s="1"/>
  <c r="AP97" i="5"/>
  <c r="AJ97" i="5"/>
  <c r="AN97" i="5"/>
  <c r="AH97" i="5"/>
  <c r="AL97" i="5"/>
  <c r="AP135" i="5"/>
  <c r="AJ135" i="5"/>
  <c r="AN135" i="5"/>
  <c r="AH135" i="5"/>
  <c r="AL135" i="5"/>
  <c r="AP107" i="5"/>
  <c r="AJ107" i="5"/>
  <c r="AN107" i="5"/>
  <c r="AH107" i="5"/>
  <c r="AL107" i="5"/>
  <c r="AJ132" i="5"/>
  <c r="AN132" i="5"/>
  <c r="AP132" i="5"/>
  <c r="AH132" i="5"/>
  <c r="AL132" i="5"/>
  <c r="AP113" i="5"/>
  <c r="AJ113" i="5"/>
  <c r="AN113" i="5"/>
  <c r="AH113" i="5"/>
  <c r="AL113" i="5"/>
  <c r="AJ136" i="5"/>
  <c r="AN136" i="5"/>
  <c r="AP136" i="5"/>
  <c r="AH136" i="5"/>
  <c r="AL136" i="5"/>
  <c r="AP121" i="5"/>
  <c r="AJ121" i="5"/>
  <c r="AN121" i="5"/>
  <c r="AH121" i="5"/>
  <c r="AL121" i="5"/>
  <c r="AJ94" i="5"/>
  <c r="AN94" i="5"/>
  <c r="AP94" i="5"/>
  <c r="AH94" i="5"/>
  <c r="AL94" i="5"/>
  <c r="AR33" i="9"/>
  <c r="AR28" i="9"/>
  <c r="AR4" i="9"/>
  <c r="AR31" i="9"/>
  <c r="AR7" i="9"/>
  <c r="AD14" i="9"/>
  <c r="AF4" i="3"/>
  <c r="AB82" i="5" s="1"/>
  <c r="AE45" i="3"/>
  <c r="AA123" i="5" s="1"/>
  <c r="AF55" i="3"/>
  <c r="AB133" i="5" s="1"/>
  <c r="AE18" i="3"/>
  <c r="AA96" i="5" s="1"/>
  <c r="AB18" i="9"/>
  <c r="AE42" i="3"/>
  <c r="AA120" i="5" s="1"/>
  <c r="W62" i="3"/>
  <c r="AE17" i="3"/>
  <c r="AA95" i="5" s="1"/>
  <c r="AF48" i="3"/>
  <c r="AB126" i="5" s="1"/>
  <c r="AE13" i="3"/>
  <c r="AA91" i="5" s="1"/>
  <c r="AF24" i="3"/>
  <c r="AB102" i="5" s="1"/>
  <c r="AE52" i="3"/>
  <c r="AA130" i="5" s="1"/>
  <c r="AE20" i="3"/>
  <c r="AA98" i="5" s="1"/>
  <c r="AE9" i="3"/>
  <c r="AA87" i="5" s="1"/>
  <c r="AD16" i="9"/>
  <c r="AF36" i="3"/>
  <c r="AB114" i="5" s="1"/>
  <c r="AD38" i="9"/>
  <c r="AF40" i="3"/>
  <c r="AB118" i="5" s="1"/>
  <c r="AF10" i="3"/>
  <c r="AB88" i="5" s="1"/>
  <c r="AE48" i="3"/>
  <c r="AA126" i="5" s="1"/>
  <c r="AF31" i="3"/>
  <c r="AB109" i="5" s="1"/>
  <c r="AF23" i="3"/>
  <c r="AB101" i="5" s="1"/>
  <c r="AF50" i="3"/>
  <c r="AB128" i="5" s="1"/>
  <c r="AD29" i="9"/>
  <c r="AF20" i="3"/>
  <c r="AB98" i="5" s="1"/>
  <c r="AB38" i="9"/>
  <c r="AE26" i="3"/>
  <c r="AA104" i="5" s="1"/>
  <c r="AE27" i="3"/>
  <c r="AA105" i="5" s="1"/>
  <c r="AD37" i="9"/>
  <c r="AD30" i="9"/>
  <c r="AE11" i="3"/>
  <c r="AA89" i="5" s="1"/>
  <c r="AE10" i="3"/>
  <c r="AA88" i="5" s="1"/>
  <c r="AF33" i="3"/>
  <c r="AB111" i="5" s="1"/>
  <c r="AF32" i="3"/>
  <c r="AB110" i="5" s="1"/>
  <c r="AF56" i="3"/>
  <c r="AB134" i="5" s="1"/>
  <c r="AF57" i="3"/>
  <c r="AB135" i="5" s="1"/>
  <c r="AE46" i="3"/>
  <c r="AA124" i="5" s="1"/>
  <c r="AE47" i="3"/>
  <c r="AA125" i="5" s="1"/>
  <c r="AD27" i="9"/>
  <c r="AD15" i="9"/>
  <c r="AE34" i="3"/>
  <c r="AA112" i="5" s="1"/>
  <c r="AF8" i="3"/>
  <c r="AB86" i="5" s="1"/>
  <c r="AD13" i="9"/>
  <c r="AF7" i="3"/>
  <c r="AB85" i="5" s="1"/>
  <c r="AF52" i="3"/>
  <c r="AB130" i="5" s="1"/>
  <c r="AD17" i="9"/>
  <c r="AD42" i="9"/>
  <c r="AC238" i="5"/>
  <c r="AD36" i="9"/>
  <c r="X61" i="3"/>
  <c r="X62" i="3" s="1"/>
  <c r="AF13" i="3"/>
  <c r="AB91" i="5" s="1"/>
  <c r="AF12" i="3"/>
  <c r="AB90" i="5" s="1"/>
  <c r="AF45" i="3"/>
  <c r="AB123" i="5" s="1"/>
  <c r="AF44" i="3"/>
  <c r="AB122" i="5" s="1"/>
  <c r="AE30" i="3"/>
  <c r="AA108" i="5" s="1"/>
  <c r="AE31" i="3"/>
  <c r="AA109" i="5" s="1"/>
  <c r="AF14" i="3"/>
  <c r="AB92" i="5" s="1"/>
  <c r="AF15" i="3"/>
  <c r="AB93" i="5" s="1"/>
  <c r="AF60" i="3"/>
  <c r="AB138" i="5" s="1"/>
  <c r="AF61" i="3"/>
  <c r="AB139" i="5" s="1"/>
  <c r="AF29" i="3"/>
  <c r="AB107" i="5" s="1"/>
  <c r="AF28" i="3"/>
  <c r="AB106" i="5" s="1"/>
  <c r="AF26" i="3"/>
  <c r="AB104" i="5" s="1"/>
  <c r="AE5" i="3"/>
  <c r="AA83" i="5" s="1"/>
  <c r="AE4" i="3"/>
  <c r="AA82" i="5" s="1"/>
  <c r="AF42" i="3"/>
  <c r="AB120" i="5" s="1"/>
  <c r="AF43" i="3"/>
  <c r="AB121" i="5" s="1"/>
  <c r="V62" i="3"/>
  <c r="Y61" i="3"/>
  <c r="Y62" i="3" s="1"/>
  <c r="AF58" i="3"/>
  <c r="AB136" i="5" s="1"/>
  <c r="AF59" i="3"/>
  <c r="AB137" i="5" s="1"/>
  <c r="AE51" i="3"/>
  <c r="AA129" i="5" s="1"/>
  <c r="AE50" i="3"/>
  <c r="AA128" i="5" s="1"/>
  <c r="AE41" i="3"/>
  <c r="AA119" i="5" s="1"/>
  <c r="AF18" i="3"/>
  <c r="AB96" i="5" s="1"/>
  <c r="AF19" i="3"/>
  <c r="AB97" i="5" s="1"/>
  <c r="AF38" i="3"/>
  <c r="AB116" i="5" s="1"/>
  <c r="AF39" i="3"/>
  <c r="AB117" i="5" s="1"/>
  <c r="AE39" i="3"/>
  <c r="AA117" i="5" s="1"/>
  <c r="AE38" i="3"/>
  <c r="AA116" i="5" s="1"/>
  <c r="AE238" i="5"/>
  <c r="AF42" i="9"/>
  <c r="AF30" i="9"/>
  <c r="AF27" i="9"/>
  <c r="AF18" i="9"/>
  <c r="R62" i="3"/>
  <c r="CO18" i="5" l="1"/>
  <c r="CQ17" i="5"/>
  <c r="BO89" i="5"/>
  <c r="BN89" i="5"/>
  <c r="BP89" i="5"/>
  <c r="BM89" i="5"/>
  <c r="BI91" i="5"/>
  <c r="BK90" i="5"/>
  <c r="BR90" i="5" s="1"/>
  <c r="CA136" i="5"/>
  <c r="BY136" i="5"/>
  <c r="CA135" i="5"/>
  <c r="BY97" i="5"/>
  <c r="CA101" i="5"/>
  <c r="BY137" i="5"/>
  <c r="CA114" i="5"/>
  <c r="BY114" i="5"/>
  <c r="CA110" i="5"/>
  <c r="BY110" i="5"/>
  <c r="BY133" i="5"/>
  <c r="CA103" i="5"/>
  <c r="BV85" i="5"/>
  <c r="CK85" i="5" s="1"/>
  <c r="CA85" i="5"/>
  <c r="BY131" i="5"/>
  <c r="CA122" i="5"/>
  <c r="BY122" i="5"/>
  <c r="BY99" i="5"/>
  <c r="CA107" i="5"/>
  <c r="BY135" i="5"/>
  <c r="CA115" i="5"/>
  <c r="BY101" i="5"/>
  <c r="BY138" i="5"/>
  <c r="CA134" i="5"/>
  <c r="BY134" i="5"/>
  <c r="CA106" i="5"/>
  <c r="BY106" i="5"/>
  <c r="BY103" i="5"/>
  <c r="CA139" i="5"/>
  <c r="BU85" i="5"/>
  <c r="CJ85" i="5" s="1"/>
  <c r="BY85" i="5"/>
  <c r="BY90" i="5"/>
  <c r="CA127" i="5"/>
  <c r="CA113" i="5"/>
  <c r="CA97" i="5"/>
  <c r="CA137" i="5"/>
  <c r="BY111" i="5"/>
  <c r="CA133" i="5"/>
  <c r="CA92" i="5"/>
  <c r="BY92" i="5"/>
  <c r="CA131" i="5"/>
  <c r="CA90" i="5"/>
  <c r="CA99" i="5"/>
  <c r="CA138" i="5"/>
  <c r="BY113" i="5"/>
  <c r="CA121" i="5"/>
  <c r="CA94" i="5"/>
  <c r="BY94" i="5"/>
  <c r="BY121" i="5"/>
  <c r="CA132" i="5"/>
  <c r="BY132" i="5"/>
  <c r="BY107" i="5"/>
  <c r="BV86" i="5"/>
  <c r="CK86" i="5" s="1"/>
  <c r="CA86" i="5"/>
  <c r="BU86" i="5"/>
  <c r="CJ86" i="5" s="1"/>
  <c r="BY86" i="5"/>
  <c r="BY115" i="5"/>
  <c r="CA111" i="5"/>
  <c r="CA118" i="5"/>
  <c r="BY118" i="5"/>
  <c r="CA100" i="5"/>
  <c r="BY100" i="5"/>
  <c r="BY139" i="5"/>
  <c r="BY127" i="5"/>
  <c r="AR17" i="9"/>
  <c r="AM18" i="9"/>
  <c r="AR13" i="9"/>
  <c r="AR16" i="9"/>
  <c r="AR35" i="9"/>
  <c r="AR15" i="9"/>
  <c r="AR37" i="9"/>
  <c r="AK18" i="9"/>
  <c r="AQ238" i="5"/>
  <c r="AR14" i="9"/>
  <c r="AR27" i="9"/>
  <c r="AR12" i="9"/>
  <c r="AR29" i="9"/>
  <c r="AR36" i="9"/>
  <c r="AR136" i="5"/>
  <c r="AR135" i="5"/>
  <c r="AR101" i="5"/>
  <c r="AQ18" i="9"/>
  <c r="AR114" i="5"/>
  <c r="AR110" i="5"/>
  <c r="AR103" i="5"/>
  <c r="AR85" i="5"/>
  <c r="AR122" i="5"/>
  <c r="AP125" i="5"/>
  <c r="AJ125" i="5"/>
  <c r="AN125" i="5"/>
  <c r="AH125" i="5"/>
  <c r="AL125" i="5"/>
  <c r="AJ108" i="5"/>
  <c r="AN108" i="5"/>
  <c r="AP108" i="5"/>
  <c r="AH108" i="5"/>
  <c r="AL108" i="5"/>
  <c r="AP89" i="5"/>
  <c r="AJ89" i="5"/>
  <c r="BR89" i="5" s="1"/>
  <c r="AN89" i="5"/>
  <c r="AH89" i="5"/>
  <c r="AL89" i="5"/>
  <c r="BS89" i="5" s="1"/>
  <c r="AJ104" i="5"/>
  <c r="AN104" i="5"/>
  <c r="AP104" i="5"/>
  <c r="AH104" i="5"/>
  <c r="AL104" i="5"/>
  <c r="AR138" i="5"/>
  <c r="AI18" i="9"/>
  <c r="AR134" i="5"/>
  <c r="AI38" i="9"/>
  <c r="AP83" i="5"/>
  <c r="AJ83" i="5"/>
  <c r="AN83" i="5"/>
  <c r="AH83" i="5"/>
  <c r="AL83" i="5"/>
  <c r="BS83" i="5" s="1"/>
  <c r="AP109" i="5"/>
  <c r="AJ109" i="5"/>
  <c r="AN109" i="5"/>
  <c r="AH109" i="5"/>
  <c r="AL109" i="5"/>
  <c r="AJ88" i="5"/>
  <c r="BR88" i="5" s="1"/>
  <c r="AN88" i="5"/>
  <c r="AP88" i="5"/>
  <c r="AH88" i="5"/>
  <c r="AL88" i="5"/>
  <c r="BS88" i="5" s="1"/>
  <c r="AP105" i="5"/>
  <c r="AJ105" i="5"/>
  <c r="AN105" i="5"/>
  <c r="AH105" i="5"/>
  <c r="AL105" i="5"/>
  <c r="AJ126" i="5"/>
  <c r="AN126" i="5"/>
  <c r="AP126" i="5"/>
  <c r="AH126" i="5"/>
  <c r="AL126" i="5"/>
  <c r="AJ130" i="5"/>
  <c r="AN130" i="5"/>
  <c r="AP130" i="5"/>
  <c r="AH130" i="5"/>
  <c r="AL130" i="5"/>
  <c r="AP95" i="5"/>
  <c r="AJ95" i="5"/>
  <c r="AN95" i="5"/>
  <c r="AH95" i="5"/>
  <c r="AL95" i="5"/>
  <c r="AJ96" i="5"/>
  <c r="AN96" i="5"/>
  <c r="AP96" i="5"/>
  <c r="AH96" i="5"/>
  <c r="AL96" i="5"/>
  <c r="AR118" i="5"/>
  <c r="AQ38" i="9"/>
  <c r="AR121" i="5"/>
  <c r="AR107" i="5"/>
  <c r="AR115" i="5"/>
  <c r="AR106" i="5"/>
  <c r="AR139" i="5"/>
  <c r="AR127" i="5"/>
  <c r="AR94" i="5"/>
  <c r="AR132" i="5"/>
  <c r="AR86" i="5"/>
  <c r="AR111" i="5"/>
  <c r="AM38" i="9"/>
  <c r="AK38" i="9"/>
  <c r="AR100" i="5"/>
  <c r="AP117" i="5"/>
  <c r="AJ117" i="5"/>
  <c r="AN117" i="5"/>
  <c r="AH117" i="5"/>
  <c r="AL117" i="5"/>
  <c r="AP129" i="5"/>
  <c r="AJ129" i="5"/>
  <c r="AN129" i="5"/>
  <c r="AH129" i="5"/>
  <c r="AL129" i="5"/>
  <c r="AP87" i="5"/>
  <c r="AJ87" i="5"/>
  <c r="BR87" i="5" s="1"/>
  <c r="AN87" i="5"/>
  <c r="AH87" i="5"/>
  <c r="AL87" i="5"/>
  <c r="BS87" i="5" s="1"/>
  <c r="AH91" i="5"/>
  <c r="AN91" i="5"/>
  <c r="AL91" i="5"/>
  <c r="AJ91" i="5"/>
  <c r="AP91" i="5"/>
  <c r="AJ120" i="5"/>
  <c r="AN120" i="5"/>
  <c r="AP120" i="5"/>
  <c r="AH120" i="5"/>
  <c r="AL120" i="5"/>
  <c r="AP123" i="5"/>
  <c r="AJ123" i="5"/>
  <c r="AN123" i="5"/>
  <c r="AH123" i="5"/>
  <c r="AL123" i="5"/>
  <c r="AJ102" i="5"/>
  <c r="AN102" i="5"/>
  <c r="AP102" i="5"/>
  <c r="AH102" i="5"/>
  <c r="AL102" i="5"/>
  <c r="AJ116" i="5"/>
  <c r="AN116" i="5"/>
  <c r="AP116" i="5"/>
  <c r="AH116" i="5"/>
  <c r="AL116" i="5"/>
  <c r="AJ128" i="5"/>
  <c r="AN128" i="5"/>
  <c r="AP128" i="5"/>
  <c r="AH128" i="5"/>
  <c r="AL128" i="5"/>
  <c r="AP119" i="5"/>
  <c r="AJ119" i="5"/>
  <c r="AN119" i="5"/>
  <c r="AH119" i="5"/>
  <c r="AL119" i="5"/>
  <c r="AJ82" i="5"/>
  <c r="AN82" i="5"/>
  <c r="AP82" i="5"/>
  <c r="AH82" i="5"/>
  <c r="AL82" i="5"/>
  <c r="AJ112" i="5"/>
  <c r="AN112" i="5"/>
  <c r="AP112" i="5"/>
  <c r="AH112" i="5"/>
  <c r="AL112" i="5"/>
  <c r="AJ124" i="5"/>
  <c r="AN124" i="5"/>
  <c r="AP124" i="5"/>
  <c r="AH124" i="5"/>
  <c r="AL124" i="5"/>
  <c r="AJ98" i="5"/>
  <c r="AN98" i="5"/>
  <c r="AP98" i="5"/>
  <c r="AH98" i="5"/>
  <c r="AL98" i="5"/>
  <c r="AJ84" i="5"/>
  <c r="BR84" i="5" s="1"/>
  <c r="AN84" i="5"/>
  <c r="AP84" i="5"/>
  <c r="AH84" i="5"/>
  <c r="AL84" i="5"/>
  <c r="BS84" i="5" s="1"/>
  <c r="AR113" i="5"/>
  <c r="AR97" i="5"/>
  <c r="AR137" i="5"/>
  <c r="AO18" i="9"/>
  <c r="AO38" i="9"/>
  <c r="AR133" i="5"/>
  <c r="AR92" i="5"/>
  <c r="AR131" i="5"/>
  <c r="AR90" i="5"/>
  <c r="AR99" i="5"/>
  <c r="AR30" i="9"/>
  <c r="AR38" i="9"/>
  <c r="AR18" i="9"/>
  <c r="AR42" i="9"/>
  <c r="AB16" i="9"/>
  <c r="AB238" i="5"/>
  <c r="AB14" i="9"/>
  <c r="AB30" i="9"/>
  <c r="AB37" i="9"/>
  <c r="AB13" i="9"/>
  <c r="AB36" i="9"/>
  <c r="AB17" i="9"/>
  <c r="AB15" i="9"/>
  <c r="AB27" i="9"/>
  <c r="AB35" i="9"/>
  <c r="AB12" i="9"/>
  <c r="AA238" i="5"/>
  <c r="AB29" i="9"/>
  <c r="AB42" i="9"/>
  <c r="CO19" i="5" l="1"/>
  <c r="CQ18" i="5"/>
  <c r="BC35" i="9"/>
  <c r="BC12" i="9"/>
  <c r="BS90" i="5"/>
  <c r="BN90" i="5"/>
  <c r="BU90" i="5" s="1"/>
  <c r="CJ90" i="5" s="1"/>
  <c r="BM90" i="5"/>
  <c r="BP90" i="5"/>
  <c r="BO90" i="5"/>
  <c r="CE86" i="5"/>
  <c r="CD86" i="5"/>
  <c r="CC85" i="5"/>
  <c r="CB85" i="5"/>
  <c r="CE85" i="5"/>
  <c r="CD85" i="5"/>
  <c r="CC86" i="5"/>
  <c r="CB86" i="5"/>
  <c r="BR83" i="5"/>
  <c r="BI92" i="5"/>
  <c r="BK91" i="5"/>
  <c r="BR91" i="5" s="1"/>
  <c r="CA98" i="5"/>
  <c r="BY98" i="5"/>
  <c r="CA119" i="5"/>
  <c r="CA123" i="5"/>
  <c r="CA91" i="5"/>
  <c r="CA129" i="5"/>
  <c r="BY117" i="5"/>
  <c r="BV84" i="5"/>
  <c r="CA84" i="5"/>
  <c r="BU84" i="5"/>
  <c r="BY84" i="5"/>
  <c r="BY119" i="5"/>
  <c r="CA102" i="5"/>
  <c r="BY102" i="5"/>
  <c r="BY123" i="5"/>
  <c r="BY91" i="5"/>
  <c r="BV87" i="5"/>
  <c r="CK87" i="5" s="1"/>
  <c r="CA87" i="5"/>
  <c r="BY129" i="5"/>
  <c r="CA130" i="5"/>
  <c r="BY130" i="5"/>
  <c r="CA109" i="5"/>
  <c r="CA124" i="5"/>
  <c r="BY124" i="5"/>
  <c r="CA128" i="5"/>
  <c r="BY128" i="5"/>
  <c r="CA120" i="5"/>
  <c r="BY120" i="5"/>
  <c r="CA117" i="5"/>
  <c r="CA96" i="5"/>
  <c r="BY96" i="5"/>
  <c r="BY95" i="5"/>
  <c r="CA105" i="5"/>
  <c r="CA104" i="5"/>
  <c r="BY104" i="5"/>
  <c r="BU89" i="5"/>
  <c r="CJ89" i="5" s="1"/>
  <c r="BY89" i="5"/>
  <c r="CA126" i="5"/>
  <c r="BY126" i="5"/>
  <c r="BY105" i="5"/>
  <c r="BV83" i="5"/>
  <c r="CA83" i="5"/>
  <c r="CA125" i="5"/>
  <c r="CA108" i="5"/>
  <c r="BY108" i="5"/>
  <c r="BY125" i="5"/>
  <c r="CA112" i="5"/>
  <c r="BY112" i="5"/>
  <c r="CA116" i="5"/>
  <c r="BY116" i="5"/>
  <c r="BU87" i="5"/>
  <c r="CJ87" i="5" s="1"/>
  <c r="BY87" i="5"/>
  <c r="CA95" i="5"/>
  <c r="BV88" i="5"/>
  <c r="CA88" i="5"/>
  <c r="BU88" i="5"/>
  <c r="BY88" i="5"/>
  <c r="BY109" i="5"/>
  <c r="BV89" i="5"/>
  <c r="CK89" i="5" s="1"/>
  <c r="CA89" i="5"/>
  <c r="AM17" i="9"/>
  <c r="AK17" i="9"/>
  <c r="AK16" i="9"/>
  <c r="AQ16" i="9"/>
  <c r="AI16" i="9"/>
  <c r="AM16" i="9"/>
  <c r="AM14" i="9"/>
  <c r="AQ17" i="9"/>
  <c r="AR130" i="5"/>
  <c r="AO36" i="9"/>
  <c r="AQ14" i="9"/>
  <c r="AR124" i="5"/>
  <c r="AO16" i="9"/>
  <c r="AR120" i="5"/>
  <c r="AR117" i="5"/>
  <c r="AO35" i="9"/>
  <c r="AO42" i="9"/>
  <c r="AO12" i="9"/>
  <c r="AN238" i="5"/>
  <c r="AO29" i="9"/>
  <c r="AO27" i="9"/>
  <c r="AI17" i="9"/>
  <c r="AR128" i="5"/>
  <c r="AI37" i="9"/>
  <c r="AI30" i="9"/>
  <c r="AR109" i="5"/>
  <c r="AI15" i="9"/>
  <c r="AR108" i="5"/>
  <c r="AI13" i="9"/>
  <c r="AR88" i="5"/>
  <c r="AM37" i="9"/>
  <c r="AM30" i="9"/>
  <c r="AQ37" i="9"/>
  <c r="AQ30" i="9"/>
  <c r="AR84" i="5"/>
  <c r="AI36" i="9"/>
  <c r="AI27" i="9"/>
  <c r="AH238" i="5"/>
  <c r="AI12" i="9"/>
  <c r="AI29" i="9"/>
  <c r="AR82" i="5"/>
  <c r="AI35" i="9"/>
  <c r="AI42" i="9"/>
  <c r="AK30" i="9"/>
  <c r="AK37" i="9"/>
  <c r="AR91" i="5"/>
  <c r="AQ13" i="9"/>
  <c r="AR95" i="5"/>
  <c r="AS18" i="9"/>
  <c r="AR89" i="5"/>
  <c r="AM15" i="9"/>
  <c r="AK15" i="9"/>
  <c r="AK14" i="9"/>
  <c r="AO17" i="9"/>
  <c r="AR102" i="5"/>
  <c r="AR87" i="5"/>
  <c r="AR96" i="5"/>
  <c r="AR105" i="5"/>
  <c r="AM13" i="9"/>
  <c r="AK13" i="9"/>
  <c r="AR104" i="5"/>
  <c r="AO15" i="9"/>
  <c r="AI14" i="9"/>
  <c r="AR98" i="5"/>
  <c r="AP238" i="5"/>
  <c r="AQ29" i="9"/>
  <c r="AQ42" i="9"/>
  <c r="AQ12" i="9"/>
  <c r="AQ27" i="9"/>
  <c r="AQ35" i="9"/>
  <c r="AM12" i="9"/>
  <c r="AM35" i="9"/>
  <c r="AM29" i="9"/>
  <c r="AL238" i="5"/>
  <c r="AM42" i="9"/>
  <c r="AM27" i="9"/>
  <c r="AK27" i="9"/>
  <c r="AK35" i="9"/>
  <c r="AJ238" i="5"/>
  <c r="AK42" i="9"/>
  <c r="AK12" i="9"/>
  <c r="AK29" i="9"/>
  <c r="AO30" i="9"/>
  <c r="AO37" i="9"/>
  <c r="AQ36" i="9"/>
  <c r="AR119" i="5"/>
  <c r="AR123" i="5"/>
  <c r="AR129" i="5"/>
  <c r="AM36" i="9"/>
  <c r="AK36" i="9"/>
  <c r="AO14" i="9"/>
  <c r="AR112" i="5"/>
  <c r="AR116" i="5"/>
  <c r="AR126" i="5"/>
  <c r="AO13" i="9"/>
  <c r="AR83" i="5"/>
  <c r="AS38" i="9"/>
  <c r="AQ15" i="9"/>
  <c r="AR125" i="5"/>
  <c r="CO20" i="5" l="1"/>
  <c r="CQ19" i="5"/>
  <c r="CK88" i="5"/>
  <c r="CJ84" i="5"/>
  <c r="BU83" i="5"/>
  <c r="CC83" i="5" s="1"/>
  <c r="BB35" i="9"/>
  <c r="BB12" i="9"/>
  <c r="CJ88" i="5"/>
  <c r="CK84" i="5"/>
  <c r="BE12" i="9"/>
  <c r="CK83" i="5"/>
  <c r="BE35" i="9"/>
  <c r="CB90" i="5"/>
  <c r="BV90" i="5"/>
  <c r="BS91" i="5"/>
  <c r="BM91" i="5"/>
  <c r="BO91" i="5"/>
  <c r="BN91" i="5"/>
  <c r="BP91" i="5"/>
  <c r="CC90" i="5"/>
  <c r="CB83" i="5"/>
  <c r="CE89" i="5"/>
  <c r="CD89" i="5"/>
  <c r="CC88" i="5"/>
  <c r="CB88" i="5"/>
  <c r="CE83" i="5"/>
  <c r="CD83" i="5"/>
  <c r="CE84" i="5"/>
  <c r="CD84" i="5"/>
  <c r="CE88" i="5"/>
  <c r="CD88" i="5"/>
  <c r="CC87" i="5"/>
  <c r="CB87" i="5"/>
  <c r="CC89" i="5"/>
  <c r="CB89" i="5"/>
  <c r="CE87" i="5"/>
  <c r="CD87" i="5"/>
  <c r="CC84" i="5"/>
  <c r="CB84" i="5"/>
  <c r="BI93" i="5"/>
  <c r="BK92" i="5"/>
  <c r="CG85" i="5"/>
  <c r="CH85" i="5"/>
  <c r="CM85" i="5" s="1"/>
  <c r="CH86" i="5"/>
  <c r="CM86" i="5" s="1"/>
  <c r="CG86" i="5"/>
  <c r="AS16" i="9"/>
  <c r="AS12" i="9"/>
  <c r="AS29" i="9"/>
  <c r="AS36" i="9"/>
  <c r="AR238" i="5"/>
  <c r="AS13" i="9"/>
  <c r="AS30" i="9"/>
  <c r="AS37" i="9"/>
  <c r="AS27" i="9"/>
  <c r="AS35" i="9"/>
  <c r="AS17" i="9"/>
  <c r="AS42" i="9"/>
  <c r="AS14" i="9"/>
  <c r="AS15" i="9"/>
  <c r="CO21" i="5" l="1"/>
  <c r="CQ20" i="5"/>
  <c r="BU91" i="5"/>
  <c r="CC91" i="5" s="1"/>
  <c r="CL86" i="5"/>
  <c r="CP86" i="5"/>
  <c r="CQ86" i="5"/>
  <c r="CL85" i="5"/>
  <c r="CQ85" i="5"/>
  <c r="CP85" i="5"/>
  <c r="CJ83" i="5"/>
  <c r="BD12" i="9"/>
  <c r="BD35" i="9"/>
  <c r="BN92" i="5"/>
  <c r="BO92" i="5"/>
  <c r="BM92" i="5"/>
  <c r="BP92" i="5"/>
  <c r="BS92" i="5"/>
  <c r="BR92" i="5"/>
  <c r="CK90" i="5"/>
  <c r="CD90" i="5"/>
  <c r="CE90" i="5"/>
  <c r="BV91" i="5"/>
  <c r="CG83" i="5"/>
  <c r="CH83" i="5"/>
  <c r="CM83" i="5" s="1"/>
  <c r="BI94" i="5"/>
  <c r="BK93" i="5"/>
  <c r="CH89" i="5"/>
  <c r="CM89" i="5" s="1"/>
  <c r="CG89" i="5"/>
  <c r="CH88" i="5"/>
  <c r="CM88" i="5" s="1"/>
  <c r="CG88" i="5"/>
  <c r="CH84" i="5"/>
  <c r="CM84" i="5" s="1"/>
  <c r="CG84" i="5"/>
  <c r="CH87" i="5"/>
  <c r="CM87" i="5" s="1"/>
  <c r="CG87" i="5"/>
  <c r="CO22" i="5" l="1"/>
  <c r="CQ21" i="5"/>
  <c r="CB91" i="5"/>
  <c r="CL84" i="5"/>
  <c r="CP84" i="5"/>
  <c r="CQ84" i="5"/>
  <c r="CL89" i="5"/>
  <c r="CQ89" i="5"/>
  <c r="CP89" i="5"/>
  <c r="CJ91" i="5"/>
  <c r="CL87" i="5"/>
  <c r="CQ87" i="5"/>
  <c r="CP87" i="5"/>
  <c r="CL88" i="5"/>
  <c r="CP88" i="5"/>
  <c r="CQ88" i="5"/>
  <c r="CQ83" i="5"/>
  <c r="CP83" i="5"/>
  <c r="CL83" i="5"/>
  <c r="BV92" i="5"/>
  <c r="BU92" i="5"/>
  <c r="CK91" i="5"/>
  <c r="CD91" i="5"/>
  <c r="CE91" i="5"/>
  <c r="BO93" i="5"/>
  <c r="BP93" i="5"/>
  <c r="BM93" i="5"/>
  <c r="BN93" i="5"/>
  <c r="BS93" i="5"/>
  <c r="BR93" i="5"/>
  <c r="CG90" i="5"/>
  <c r="CH90" i="5"/>
  <c r="CM90" i="5" s="1"/>
  <c r="AU35" i="9"/>
  <c r="AV35" i="9"/>
  <c r="BI95" i="5"/>
  <c r="BK94" i="5"/>
  <c r="AV12" i="9"/>
  <c r="AU12" i="9"/>
  <c r="CO23" i="5" l="1"/>
  <c r="CQ22" i="5"/>
  <c r="BU93" i="5"/>
  <c r="CB93" i="5" s="1"/>
  <c r="BV93" i="5"/>
  <c r="CL90" i="5"/>
  <c r="CP90" i="5"/>
  <c r="CQ90" i="5"/>
  <c r="AW12" i="9"/>
  <c r="AW35" i="9"/>
  <c r="CK92" i="5"/>
  <c r="CE92" i="5"/>
  <c r="CD92" i="5"/>
  <c r="BP94" i="5"/>
  <c r="BM94" i="5"/>
  <c r="BN94" i="5"/>
  <c r="BO94" i="5"/>
  <c r="BS94" i="5"/>
  <c r="BR94" i="5"/>
  <c r="CG91" i="5"/>
  <c r="CH91" i="5"/>
  <c r="CK93" i="5"/>
  <c r="CE93" i="5"/>
  <c r="CJ92" i="5"/>
  <c r="CC92" i="5"/>
  <c r="CB92" i="5"/>
  <c r="BI96" i="5"/>
  <c r="BK95" i="5"/>
  <c r="CO24" i="5" l="1"/>
  <c r="CQ23" i="5"/>
  <c r="CC93" i="5"/>
  <c r="CJ93" i="5"/>
  <c r="CQ91" i="5"/>
  <c r="CP91" i="5"/>
  <c r="BV94" i="5"/>
  <c r="CD94" i="5" s="1"/>
  <c r="CD93" i="5"/>
  <c r="BU94" i="5"/>
  <c r="CC94" i="5" s="1"/>
  <c r="CL91" i="5"/>
  <c r="CG92" i="5"/>
  <c r="CH92" i="5"/>
  <c r="CM92" i="5" s="1"/>
  <c r="CM91" i="5"/>
  <c r="BO95" i="5"/>
  <c r="BN95" i="5"/>
  <c r="BP95" i="5"/>
  <c r="BM95" i="5"/>
  <c r="BS95" i="5"/>
  <c r="BV95" i="5" s="1"/>
  <c r="BR95" i="5"/>
  <c r="BI97" i="5"/>
  <c r="BK96" i="5"/>
  <c r="CH93" i="5" l="1"/>
  <c r="CM93" i="5" s="1"/>
  <c r="CO25" i="5"/>
  <c r="CQ24" i="5"/>
  <c r="CE94" i="5"/>
  <c r="CG93" i="5"/>
  <c r="CL93" i="5" s="1"/>
  <c r="CK94" i="5"/>
  <c r="CL92" i="5"/>
  <c r="CP92" i="5"/>
  <c r="CQ92" i="5"/>
  <c r="CJ94" i="5"/>
  <c r="BU95" i="5"/>
  <c r="CB95" i="5" s="1"/>
  <c r="CB94" i="5"/>
  <c r="CG94" i="5" s="1"/>
  <c r="CK95" i="5"/>
  <c r="CD95" i="5"/>
  <c r="CE95" i="5"/>
  <c r="BP96" i="5"/>
  <c r="BN96" i="5"/>
  <c r="BM96" i="5"/>
  <c r="BO96" i="5"/>
  <c r="BR96" i="5"/>
  <c r="BS96" i="5"/>
  <c r="BI98" i="5"/>
  <c r="BK97" i="5"/>
  <c r="CC95" i="5" l="1"/>
  <c r="CG95" i="5" s="1"/>
  <c r="CO26" i="5"/>
  <c r="CQ25" i="5"/>
  <c r="CP93" i="5"/>
  <c r="CQ93" i="5"/>
  <c r="CH94" i="5"/>
  <c r="CQ94" i="5" s="1"/>
  <c r="CJ95" i="5"/>
  <c r="BP97" i="5"/>
  <c r="BM97" i="5"/>
  <c r="BN97" i="5"/>
  <c r="BO97" i="5"/>
  <c r="BS97" i="5"/>
  <c r="BR97" i="5"/>
  <c r="CL94" i="5"/>
  <c r="BU96" i="5"/>
  <c r="BV96" i="5"/>
  <c r="BI99" i="5"/>
  <c r="BK98" i="5"/>
  <c r="CH95" i="5" l="1"/>
  <c r="CO27" i="5"/>
  <c r="CQ26" i="5"/>
  <c r="CM94" i="5"/>
  <c r="CP94" i="5"/>
  <c r="BU97" i="5"/>
  <c r="CC97" i="5" s="1"/>
  <c r="CQ95" i="5"/>
  <c r="CP95" i="5"/>
  <c r="CM95" i="5"/>
  <c r="BM98" i="5"/>
  <c r="BO98" i="5"/>
  <c r="BN98" i="5"/>
  <c r="BP98" i="5"/>
  <c r="BR98" i="5"/>
  <c r="BS98" i="5"/>
  <c r="CJ96" i="5"/>
  <c r="CC96" i="5"/>
  <c r="CB96" i="5"/>
  <c r="CK96" i="5"/>
  <c r="CE96" i="5"/>
  <c r="CD96" i="5"/>
  <c r="CB97" i="5"/>
  <c r="CL95" i="5"/>
  <c r="BV97" i="5"/>
  <c r="BI100" i="5"/>
  <c r="BK99" i="5"/>
  <c r="CO28" i="5" l="1"/>
  <c r="CQ27" i="5"/>
  <c r="BV98" i="5"/>
  <c r="CD98" i="5" s="1"/>
  <c r="CJ97" i="5"/>
  <c r="BP99" i="5"/>
  <c r="BN99" i="5"/>
  <c r="BM99" i="5"/>
  <c r="BO99" i="5"/>
  <c r="BS99" i="5"/>
  <c r="BR99" i="5"/>
  <c r="BU99" i="5" s="1"/>
  <c r="CK97" i="5"/>
  <c r="CE97" i="5"/>
  <c r="CD97" i="5"/>
  <c r="CH96" i="5"/>
  <c r="CG96" i="5"/>
  <c r="BU98" i="5"/>
  <c r="BI101" i="5"/>
  <c r="BK100" i="5"/>
  <c r="CO29" i="5" l="1"/>
  <c r="CQ28" i="5"/>
  <c r="CG97" i="5"/>
  <c r="CE98" i="5"/>
  <c r="CK98" i="5"/>
  <c r="CH97" i="5"/>
  <c r="CM97" i="5" s="1"/>
  <c r="BV99" i="5"/>
  <c r="CK99" i="5" s="1"/>
  <c r="CP96" i="5"/>
  <c r="CQ96" i="5"/>
  <c r="CJ98" i="5"/>
  <c r="CB98" i="5"/>
  <c r="CC98" i="5"/>
  <c r="CM96" i="5"/>
  <c r="CJ99" i="5"/>
  <c r="CC99" i="5"/>
  <c r="CB99" i="5"/>
  <c r="CL96" i="5"/>
  <c r="AU13" i="9"/>
  <c r="BP100" i="5"/>
  <c r="BO100" i="5"/>
  <c r="BM100" i="5"/>
  <c r="BN100" i="5"/>
  <c r="BR100" i="5"/>
  <c r="BS100" i="5"/>
  <c r="BV100" i="5" s="1"/>
  <c r="BI102" i="5"/>
  <c r="BK101" i="5"/>
  <c r="CP97" i="5" l="1"/>
  <c r="CO30" i="5"/>
  <c r="CQ29" i="5"/>
  <c r="CL97" i="5"/>
  <c r="AV13" i="9"/>
  <c r="CQ97" i="5"/>
  <c r="CE99" i="5"/>
  <c r="CD99" i="5"/>
  <c r="AW13" i="9"/>
  <c r="CG98" i="5"/>
  <c r="CH98" i="5"/>
  <c r="BU100" i="5"/>
  <c r="BN101" i="5"/>
  <c r="BP101" i="5"/>
  <c r="BM101" i="5"/>
  <c r="BO101" i="5"/>
  <c r="BS101" i="5"/>
  <c r="BR101" i="5"/>
  <c r="CK100" i="5"/>
  <c r="CE100" i="5"/>
  <c r="CD100" i="5"/>
  <c r="BI103" i="5"/>
  <c r="BK102" i="5"/>
  <c r="CG99" i="5" l="1"/>
  <c r="CL99" i="5" s="1"/>
  <c r="CO31" i="5"/>
  <c r="CQ30" i="5"/>
  <c r="CH99" i="5"/>
  <c r="CM99" i="5" s="1"/>
  <c r="BV101" i="5"/>
  <c r="CE101" i="5" s="1"/>
  <c r="CP98" i="5"/>
  <c r="CQ98" i="5"/>
  <c r="CM98" i="5"/>
  <c r="CL98" i="5"/>
  <c r="CJ100" i="5"/>
  <c r="CB100" i="5"/>
  <c r="CC100" i="5"/>
  <c r="BN102" i="5"/>
  <c r="BP102" i="5"/>
  <c r="BO102" i="5"/>
  <c r="BM102" i="5"/>
  <c r="BR102" i="5"/>
  <c r="BU102" i="5" s="1"/>
  <c r="BS102" i="5"/>
  <c r="BU101" i="5"/>
  <c r="BI104" i="5"/>
  <c r="BK103" i="5"/>
  <c r="CO32" i="5" l="1"/>
  <c r="CQ31" i="5"/>
  <c r="CP99" i="5"/>
  <c r="CQ99" i="5"/>
  <c r="CD101" i="5"/>
  <c r="CK101" i="5"/>
  <c r="BP103" i="5"/>
  <c r="BO103" i="5"/>
  <c r="BN103" i="5"/>
  <c r="BM103" i="5"/>
  <c r="BS103" i="5"/>
  <c r="BR103" i="5"/>
  <c r="CJ102" i="5"/>
  <c r="CC102" i="5"/>
  <c r="CB102" i="5"/>
  <c r="CJ101" i="5"/>
  <c r="CC101" i="5"/>
  <c r="CB101" i="5"/>
  <c r="CG100" i="5"/>
  <c r="CH100" i="5"/>
  <c r="BV102" i="5"/>
  <c r="BI105" i="5"/>
  <c r="BK104" i="5"/>
  <c r="CO33" i="5" l="1"/>
  <c r="CQ32" i="5"/>
  <c r="CP100" i="5"/>
  <c r="CQ100" i="5"/>
  <c r="BU103" i="5"/>
  <c r="CC103" i="5" s="1"/>
  <c r="CM100" i="5"/>
  <c r="BM104" i="5"/>
  <c r="BP104" i="5"/>
  <c r="BN104" i="5"/>
  <c r="BO104" i="5"/>
  <c r="BR104" i="5"/>
  <c r="BS104" i="5"/>
  <c r="CL100" i="5"/>
  <c r="BV103" i="5"/>
  <c r="CK102" i="5"/>
  <c r="CE102" i="5"/>
  <c r="CD102" i="5"/>
  <c r="CG101" i="5"/>
  <c r="CH101" i="5"/>
  <c r="CM101" i="5" s="1"/>
  <c r="BI106" i="5"/>
  <c r="BK105" i="5"/>
  <c r="CO34" i="5" l="1"/>
  <c r="CQ33" i="5"/>
  <c r="CB103" i="5"/>
  <c r="CG102" i="5"/>
  <c r="CL102" i="5" s="1"/>
  <c r="CJ103" i="5"/>
  <c r="CL101" i="5"/>
  <c r="CQ101" i="5"/>
  <c r="CP101" i="5"/>
  <c r="CH102" i="5"/>
  <c r="CM102" i="5" s="1"/>
  <c r="BM105" i="5"/>
  <c r="BN105" i="5"/>
  <c r="BO105" i="5"/>
  <c r="BP105" i="5"/>
  <c r="BR105" i="5"/>
  <c r="BS105" i="5"/>
  <c r="BV104" i="5"/>
  <c r="CK103" i="5"/>
  <c r="CD103" i="5"/>
  <c r="CE103" i="5"/>
  <c r="BU104" i="5"/>
  <c r="BI107" i="5"/>
  <c r="BK106" i="5"/>
  <c r="CO35" i="5" l="1"/>
  <c r="CQ34" i="5"/>
  <c r="BV105" i="5"/>
  <c r="CE105" i="5" s="1"/>
  <c r="CP102" i="5"/>
  <c r="CG103" i="5"/>
  <c r="CL103" i="5" s="1"/>
  <c r="BU105" i="5"/>
  <c r="CB105" i="5" s="1"/>
  <c r="CQ102" i="5"/>
  <c r="CK104" i="5"/>
  <c r="CD104" i="5"/>
  <c r="CE104" i="5"/>
  <c r="BP106" i="5"/>
  <c r="BO106" i="5"/>
  <c r="BM106" i="5"/>
  <c r="BN106" i="5"/>
  <c r="BR106" i="5"/>
  <c r="BS106" i="5"/>
  <c r="BV106" i="5" s="1"/>
  <c r="CJ104" i="5"/>
  <c r="CB104" i="5"/>
  <c r="CC104" i="5"/>
  <c r="CH103" i="5"/>
  <c r="BI108" i="5"/>
  <c r="BK107" i="5"/>
  <c r="CJ105" i="5" l="1"/>
  <c r="CC105" i="5"/>
  <c r="CO36" i="5"/>
  <c r="CQ35" i="5"/>
  <c r="BU106" i="5"/>
  <c r="CC106" i="5" s="1"/>
  <c r="CK105" i="5"/>
  <c r="CD105" i="5"/>
  <c r="CQ103" i="5"/>
  <c r="CP103" i="5"/>
  <c r="BN107" i="5"/>
  <c r="BM107" i="5"/>
  <c r="BP107" i="5"/>
  <c r="BO107" i="5"/>
  <c r="BS107" i="5"/>
  <c r="BR107" i="5"/>
  <c r="CG104" i="5"/>
  <c r="CH104" i="5"/>
  <c r="CM104" i="5" s="1"/>
  <c r="CM103" i="5"/>
  <c r="CK106" i="5"/>
  <c r="CE106" i="5"/>
  <c r="CD106" i="5"/>
  <c r="BI109" i="5"/>
  <c r="BK108" i="5"/>
  <c r="CG105" i="5" l="1"/>
  <c r="CL105" i="5" s="1"/>
  <c r="CH105" i="5"/>
  <c r="CM105" i="5" s="1"/>
  <c r="CO37" i="5"/>
  <c r="CQ36" i="5"/>
  <c r="CB106" i="5"/>
  <c r="CG106" i="5" s="1"/>
  <c r="CJ106" i="5"/>
  <c r="CP104" i="5"/>
  <c r="CQ104" i="5"/>
  <c r="BV107" i="5"/>
  <c r="CE107" i="5" s="1"/>
  <c r="BU107" i="5"/>
  <c r="CL104" i="5"/>
  <c r="BM108" i="5"/>
  <c r="BO108" i="5"/>
  <c r="BP108" i="5"/>
  <c r="BN108" i="5"/>
  <c r="BR108" i="5"/>
  <c r="BS108" i="5"/>
  <c r="BI110" i="5"/>
  <c r="BK109" i="5"/>
  <c r="CQ105" i="5" l="1"/>
  <c r="CP105" i="5"/>
  <c r="CO38" i="5"/>
  <c r="CQ37" i="5"/>
  <c r="CH106" i="5"/>
  <c r="CP106" i="5" s="1"/>
  <c r="CD107" i="5"/>
  <c r="CL106" i="5"/>
  <c r="BU108" i="5"/>
  <c r="CJ108" i="5" s="1"/>
  <c r="CK107" i="5"/>
  <c r="BV108" i="5"/>
  <c r="CK108" i="5" s="1"/>
  <c r="CJ107" i="5"/>
  <c r="CB107" i="5"/>
  <c r="CC107" i="5"/>
  <c r="BP109" i="5"/>
  <c r="BO109" i="5"/>
  <c r="BM109" i="5"/>
  <c r="BN109" i="5"/>
  <c r="BR109" i="5"/>
  <c r="BS109" i="5"/>
  <c r="BI111" i="5"/>
  <c r="BK110" i="5"/>
  <c r="CO39" i="5" l="1"/>
  <c r="CQ38" i="5"/>
  <c r="CD108" i="5"/>
  <c r="CQ106" i="5"/>
  <c r="CE108" i="5"/>
  <c r="CM106" i="5"/>
  <c r="CB108" i="5"/>
  <c r="CC108" i="5"/>
  <c r="BU109" i="5"/>
  <c r="CC109" i="5" s="1"/>
  <c r="BV109" i="5"/>
  <c r="CD109" i="5" s="1"/>
  <c r="CH107" i="5"/>
  <c r="CM107" i="5" s="1"/>
  <c r="CG107" i="5"/>
  <c r="BM110" i="5"/>
  <c r="BN110" i="5"/>
  <c r="BP110" i="5"/>
  <c r="BO110" i="5"/>
  <c r="BR110" i="5"/>
  <c r="BS110" i="5"/>
  <c r="BI112" i="5"/>
  <c r="BK111" i="5"/>
  <c r="CB109" i="5" l="1"/>
  <c r="CE109" i="5"/>
  <c r="CO40" i="5"/>
  <c r="CQ39" i="5"/>
  <c r="CG108" i="5"/>
  <c r="CL108" i="5" s="1"/>
  <c r="CH108" i="5"/>
  <c r="CJ109" i="5"/>
  <c r="CK109" i="5"/>
  <c r="CL107" i="5"/>
  <c r="CQ107" i="5"/>
  <c r="CP107" i="5"/>
  <c r="BU110" i="5"/>
  <c r="CJ110" i="5" s="1"/>
  <c r="BV110" i="5"/>
  <c r="BP111" i="5"/>
  <c r="BM111" i="5"/>
  <c r="BN111" i="5"/>
  <c r="BO111" i="5"/>
  <c r="BS111" i="5"/>
  <c r="BR111" i="5"/>
  <c r="BI113" i="5"/>
  <c r="BK112" i="5"/>
  <c r="CG109" i="5" l="1"/>
  <c r="CH109" i="5"/>
  <c r="CO41" i="5"/>
  <c r="CQ40" i="5"/>
  <c r="CP108" i="5"/>
  <c r="CB110" i="5"/>
  <c r="CM108" i="5"/>
  <c r="CQ108" i="5"/>
  <c r="CC110" i="5"/>
  <c r="BV111" i="5"/>
  <c r="CK111" i="5" s="1"/>
  <c r="BP112" i="5"/>
  <c r="BN112" i="5"/>
  <c r="BM112" i="5"/>
  <c r="BO112" i="5"/>
  <c r="BR112" i="5"/>
  <c r="BS112" i="5"/>
  <c r="CL109" i="5"/>
  <c r="BU111" i="5"/>
  <c r="CK110" i="5"/>
  <c r="CE110" i="5"/>
  <c r="CD110" i="5"/>
  <c r="BI114" i="5"/>
  <c r="BK113" i="5"/>
  <c r="CP109" i="5" l="1"/>
  <c r="CM109" i="5"/>
  <c r="CQ109" i="5"/>
  <c r="CO42" i="5"/>
  <c r="CQ41" i="5"/>
  <c r="CD111" i="5"/>
  <c r="CE111" i="5"/>
  <c r="CG110" i="5"/>
  <c r="CL110" i="5" s="1"/>
  <c r="BU112" i="5"/>
  <c r="CB112" i="5" s="1"/>
  <c r="CJ111" i="5"/>
  <c r="CB111" i="5"/>
  <c r="CC111" i="5"/>
  <c r="CH110" i="5"/>
  <c r="BV112" i="5"/>
  <c r="BP113" i="5"/>
  <c r="BO113" i="5"/>
  <c r="BN113" i="5"/>
  <c r="BM113" i="5"/>
  <c r="BR113" i="5"/>
  <c r="BS113" i="5"/>
  <c r="BV113" i="5" s="1"/>
  <c r="BI115" i="5"/>
  <c r="BK114" i="5"/>
  <c r="CO43" i="5" l="1"/>
  <c r="CQ42" i="5"/>
  <c r="CP110" i="5"/>
  <c r="CQ110" i="5"/>
  <c r="CC112" i="5"/>
  <c r="CJ112" i="5"/>
  <c r="CM110" i="5"/>
  <c r="BP114" i="5"/>
  <c r="BO114" i="5"/>
  <c r="BN114" i="5"/>
  <c r="BM114" i="5"/>
  <c r="BS114" i="5"/>
  <c r="BR114" i="5"/>
  <c r="CK112" i="5"/>
  <c r="CD112" i="5"/>
  <c r="CE112" i="5"/>
  <c r="CG111" i="5"/>
  <c r="CH111" i="5"/>
  <c r="CM111" i="5" s="1"/>
  <c r="CK113" i="5"/>
  <c r="CD113" i="5"/>
  <c r="CE113" i="5"/>
  <c r="BU113" i="5"/>
  <c r="BI116" i="5"/>
  <c r="BK115" i="5"/>
  <c r="CO44" i="5" l="1"/>
  <c r="CQ43" i="5"/>
  <c r="CH112" i="5"/>
  <c r="CM112" i="5" s="1"/>
  <c r="CG112" i="5"/>
  <c r="CL112" i="5" s="1"/>
  <c r="CQ111" i="5"/>
  <c r="CP111" i="5"/>
  <c r="BV114" i="5"/>
  <c r="CE114" i="5" s="1"/>
  <c r="BP115" i="5"/>
  <c r="BN115" i="5"/>
  <c r="BO115" i="5"/>
  <c r="BM115" i="5"/>
  <c r="BR115" i="5"/>
  <c r="BS115" i="5"/>
  <c r="CJ113" i="5"/>
  <c r="CB113" i="5"/>
  <c r="CC113" i="5"/>
  <c r="CL111" i="5"/>
  <c r="BU114" i="5"/>
  <c r="BI117" i="5"/>
  <c r="BK116" i="5"/>
  <c r="CO45" i="5" l="1"/>
  <c r="CQ44" i="5"/>
  <c r="CQ112" i="5"/>
  <c r="CP112" i="5"/>
  <c r="BU115" i="5"/>
  <c r="CB115" i="5" s="1"/>
  <c r="BV115" i="5"/>
  <c r="CK115" i="5" s="1"/>
  <c r="CK114" i="5"/>
  <c r="CD114" i="5"/>
  <c r="CJ114" i="5"/>
  <c r="CB114" i="5"/>
  <c r="CC114" i="5"/>
  <c r="BM116" i="5"/>
  <c r="BO116" i="5"/>
  <c r="BN116" i="5"/>
  <c r="BP116" i="5"/>
  <c r="BR116" i="5"/>
  <c r="BS116" i="5"/>
  <c r="BV116" i="5" s="1"/>
  <c r="CG113" i="5"/>
  <c r="CH113" i="5"/>
  <c r="BI118" i="5"/>
  <c r="BK117" i="5"/>
  <c r="CE115" i="5" l="1"/>
  <c r="CO46" i="5"/>
  <c r="CQ45" i="5"/>
  <c r="CD115" i="5"/>
  <c r="CJ115" i="5"/>
  <c r="CC115" i="5"/>
  <c r="BU116" i="5"/>
  <c r="CC116" i="5" s="1"/>
  <c r="CQ113" i="5"/>
  <c r="CP113" i="5"/>
  <c r="CM113" i="5"/>
  <c r="CH114" i="5"/>
  <c r="CM114" i="5" s="1"/>
  <c r="CG114" i="5"/>
  <c r="CK116" i="5"/>
  <c r="CD116" i="5"/>
  <c r="CE116" i="5"/>
  <c r="BM117" i="5"/>
  <c r="BP117" i="5"/>
  <c r="BO117" i="5"/>
  <c r="BN117" i="5"/>
  <c r="BR117" i="5"/>
  <c r="BS117" i="5"/>
  <c r="CL113" i="5"/>
  <c r="BI119" i="5"/>
  <c r="BK118" i="5"/>
  <c r="CO47" i="5" l="1"/>
  <c r="CQ46" i="5"/>
  <c r="CH115" i="5"/>
  <c r="CM115" i="5" s="1"/>
  <c r="CG115" i="5"/>
  <c r="CJ116" i="5"/>
  <c r="CL114" i="5"/>
  <c r="CP114" i="5"/>
  <c r="CQ114" i="5"/>
  <c r="BU117" i="5"/>
  <c r="CC117" i="5" s="1"/>
  <c r="CB116" i="5"/>
  <c r="CG116" i="5" s="1"/>
  <c r="BN118" i="5"/>
  <c r="BP118" i="5"/>
  <c r="BM118" i="5"/>
  <c r="BO118" i="5"/>
  <c r="BS118" i="5"/>
  <c r="BR118" i="5"/>
  <c r="CJ117" i="5"/>
  <c r="BV117" i="5"/>
  <c r="BI120" i="5"/>
  <c r="BK119" i="5"/>
  <c r="CH116" i="5" l="1"/>
  <c r="CP116" i="5" s="1"/>
  <c r="CO48" i="5"/>
  <c r="CQ47" i="5"/>
  <c r="CP115" i="5"/>
  <c r="CL115" i="5"/>
  <c r="CQ115" i="5"/>
  <c r="BV118" i="5"/>
  <c r="CD118" i="5" s="1"/>
  <c r="CB117" i="5"/>
  <c r="CK117" i="5"/>
  <c r="CD117" i="5"/>
  <c r="CE117" i="5"/>
  <c r="BU118" i="5"/>
  <c r="BO119" i="5"/>
  <c r="BM119" i="5"/>
  <c r="BP119" i="5"/>
  <c r="BN119" i="5"/>
  <c r="BS119" i="5"/>
  <c r="BR119" i="5"/>
  <c r="CL116" i="5"/>
  <c r="BI121" i="5"/>
  <c r="BK120" i="5"/>
  <c r="CQ116" i="5" l="1"/>
  <c r="CM116" i="5"/>
  <c r="BV119" i="5"/>
  <c r="CE119" i="5" s="1"/>
  <c r="CO49" i="5"/>
  <c r="CQ48" i="5"/>
  <c r="CH117" i="5"/>
  <c r="CM117" i="5" s="1"/>
  <c r="CK118" i="5"/>
  <c r="CG117" i="5"/>
  <c r="CE118" i="5"/>
  <c r="CJ118" i="5"/>
  <c r="CC118" i="5"/>
  <c r="CB118" i="5"/>
  <c r="CD119" i="5"/>
  <c r="BU119" i="5"/>
  <c r="BN120" i="5"/>
  <c r="BO120" i="5"/>
  <c r="BM120" i="5"/>
  <c r="BP120" i="5"/>
  <c r="BS120" i="5"/>
  <c r="BR120" i="5"/>
  <c r="BI122" i="5"/>
  <c r="BK121" i="5"/>
  <c r="CK119" i="5" l="1"/>
  <c r="CO50" i="5"/>
  <c r="CQ49" i="5"/>
  <c r="CP117" i="5"/>
  <c r="BV120" i="5"/>
  <c r="CD120" i="5" s="1"/>
  <c r="CL117" i="5"/>
  <c r="CQ117" i="5"/>
  <c r="BM121" i="5"/>
  <c r="BP121" i="5"/>
  <c r="BO121" i="5"/>
  <c r="BN121" i="5"/>
  <c r="BR121" i="5"/>
  <c r="BS121" i="5"/>
  <c r="CJ119" i="5"/>
  <c r="CB119" i="5"/>
  <c r="CC119" i="5"/>
  <c r="CH118" i="5"/>
  <c r="CG118" i="5"/>
  <c r="BU120" i="5"/>
  <c r="BI123" i="5"/>
  <c r="BK122" i="5"/>
  <c r="CO51" i="5" l="1"/>
  <c r="CQ50" i="5"/>
  <c r="CE120" i="5"/>
  <c r="CK120" i="5"/>
  <c r="BU121" i="5"/>
  <c r="CB121" i="5" s="1"/>
  <c r="BV121" i="5"/>
  <c r="CE121" i="5" s="1"/>
  <c r="CP118" i="5"/>
  <c r="CQ118" i="5"/>
  <c r="CM118" i="5"/>
  <c r="CJ120" i="5"/>
  <c r="CB120" i="5"/>
  <c r="CC120" i="5"/>
  <c r="CL118" i="5"/>
  <c r="BP122" i="5"/>
  <c r="BN122" i="5"/>
  <c r="BO122" i="5"/>
  <c r="BM122" i="5"/>
  <c r="BR122" i="5"/>
  <c r="BS122" i="5"/>
  <c r="CG119" i="5"/>
  <c r="CH119" i="5"/>
  <c r="CM119" i="5" s="1"/>
  <c r="BI124" i="5"/>
  <c r="BK123" i="5"/>
  <c r="CK121" i="5" l="1"/>
  <c r="CJ121" i="5"/>
  <c r="CD121" i="5"/>
  <c r="CC121" i="5"/>
  <c r="CO52" i="5"/>
  <c r="CQ51" i="5"/>
  <c r="BU122" i="5"/>
  <c r="CB122" i="5" s="1"/>
  <c r="BV122" i="5"/>
  <c r="CD122" i="5" s="1"/>
  <c r="CL119" i="5"/>
  <c r="CQ119" i="5"/>
  <c r="CP119" i="5"/>
  <c r="CG120" i="5"/>
  <c r="CH120" i="5"/>
  <c r="BM123" i="5"/>
  <c r="BP123" i="5"/>
  <c r="BN123" i="5"/>
  <c r="BO123" i="5"/>
  <c r="BR123" i="5"/>
  <c r="BS123" i="5"/>
  <c r="CK122" i="5"/>
  <c r="BI125" i="5"/>
  <c r="BK124" i="5"/>
  <c r="CH121" i="5" l="1"/>
  <c r="CM121" i="5" s="1"/>
  <c r="CG121" i="5"/>
  <c r="CO53" i="5"/>
  <c r="CQ52" i="5"/>
  <c r="CE122" i="5"/>
  <c r="CC122" i="5"/>
  <c r="CJ122" i="5"/>
  <c r="CP120" i="5"/>
  <c r="CQ120" i="5"/>
  <c r="CL120" i="5"/>
  <c r="CM120" i="5"/>
  <c r="BP124" i="5"/>
  <c r="BM124" i="5"/>
  <c r="BN124" i="5"/>
  <c r="BO124" i="5"/>
  <c r="BS124" i="5"/>
  <c r="BR124" i="5"/>
  <c r="BU123" i="5"/>
  <c r="BV123" i="5"/>
  <c r="BI126" i="5"/>
  <c r="BK125" i="5"/>
  <c r="CP121" i="5" l="1"/>
  <c r="CL121" i="5"/>
  <c r="CQ121" i="5"/>
  <c r="CG122" i="5"/>
  <c r="CL122" i="5" s="1"/>
  <c r="CO54" i="5"/>
  <c r="CQ53" i="5"/>
  <c r="CH122" i="5"/>
  <c r="CM122" i="5" s="1"/>
  <c r="BU124" i="5"/>
  <c r="CJ124" i="5" s="1"/>
  <c r="CK123" i="5"/>
  <c r="CE123" i="5"/>
  <c r="CD123" i="5"/>
  <c r="BO125" i="5"/>
  <c r="BN125" i="5"/>
  <c r="BM125" i="5"/>
  <c r="BP125" i="5"/>
  <c r="BS125" i="5"/>
  <c r="BV125" i="5" s="1"/>
  <c r="BR125" i="5"/>
  <c r="BU125" i="5" s="1"/>
  <c r="CJ123" i="5"/>
  <c r="CB123" i="5"/>
  <c r="CC123" i="5"/>
  <c r="BV124" i="5"/>
  <c r="BI127" i="5"/>
  <c r="BK126" i="5"/>
  <c r="CO55" i="5" l="1"/>
  <c r="CQ54" i="5"/>
  <c r="CB124" i="5"/>
  <c r="CQ122" i="5"/>
  <c r="CP122" i="5"/>
  <c r="CC124" i="5"/>
  <c r="BO126" i="5"/>
  <c r="BN126" i="5"/>
  <c r="BP126" i="5"/>
  <c r="BM126" i="5"/>
  <c r="BS126" i="5"/>
  <c r="BR126" i="5"/>
  <c r="BU126" i="5" s="1"/>
  <c r="CH123" i="5"/>
  <c r="CG123" i="5"/>
  <c r="CK125" i="5"/>
  <c r="CD125" i="5"/>
  <c r="CE125" i="5"/>
  <c r="CK124" i="5"/>
  <c r="CE124" i="5"/>
  <c r="CD124" i="5"/>
  <c r="CJ125" i="5"/>
  <c r="CC125" i="5"/>
  <c r="CB125" i="5"/>
  <c r="BI128" i="5"/>
  <c r="BK127" i="5"/>
  <c r="CO56" i="5" l="1"/>
  <c r="CQ55" i="5"/>
  <c r="BV126" i="5"/>
  <c r="CD126" i="5" s="1"/>
  <c r="CH124" i="5"/>
  <c r="CM124" i="5" s="1"/>
  <c r="CQ123" i="5"/>
  <c r="CP123" i="5"/>
  <c r="CG124" i="5"/>
  <c r="BM127" i="5"/>
  <c r="BN127" i="5"/>
  <c r="BP127" i="5"/>
  <c r="BO127" i="5"/>
  <c r="BS127" i="5"/>
  <c r="BR127" i="5"/>
  <c r="BU127" i="5" s="1"/>
  <c r="CJ126" i="5"/>
  <c r="CB126" i="5"/>
  <c r="CC126" i="5"/>
  <c r="CG125" i="5"/>
  <c r="CH125" i="5"/>
  <c r="CM125" i="5" s="1"/>
  <c r="CM123" i="5"/>
  <c r="CL123" i="5"/>
  <c r="BI129" i="5"/>
  <c r="BK128" i="5"/>
  <c r="CO57" i="5" l="1"/>
  <c r="CQ56" i="5"/>
  <c r="CK126" i="5"/>
  <c r="CE126" i="5"/>
  <c r="CH126" i="5" s="1"/>
  <c r="BV127" i="5"/>
  <c r="CD127" i="5" s="1"/>
  <c r="CL124" i="5"/>
  <c r="CP124" i="5"/>
  <c r="CQ124" i="5"/>
  <c r="CL125" i="5"/>
  <c r="CQ125" i="5"/>
  <c r="CP125" i="5"/>
  <c r="CJ127" i="5"/>
  <c r="CC127" i="5"/>
  <c r="CB127" i="5"/>
  <c r="BM128" i="5"/>
  <c r="BN128" i="5"/>
  <c r="BP128" i="5"/>
  <c r="BO128" i="5"/>
  <c r="BR128" i="5"/>
  <c r="BS128" i="5"/>
  <c r="BI130" i="5"/>
  <c r="BK129" i="5"/>
  <c r="CO58" i="5" l="1"/>
  <c r="CQ57" i="5"/>
  <c r="CG126" i="5"/>
  <c r="CP126" i="5" s="1"/>
  <c r="CK127" i="5"/>
  <c r="CE127" i="5"/>
  <c r="CG127" i="5" s="1"/>
  <c r="BU128" i="5"/>
  <c r="CC128" i="5" s="1"/>
  <c r="CM126" i="5"/>
  <c r="BN129" i="5"/>
  <c r="BM129" i="5"/>
  <c r="BP129" i="5"/>
  <c r="BO129" i="5"/>
  <c r="BR129" i="5"/>
  <c r="BS129" i="5"/>
  <c r="BV128" i="5"/>
  <c r="BI131" i="5"/>
  <c r="BK130" i="5"/>
  <c r="CQ126" i="5" l="1"/>
  <c r="CL126" i="5"/>
  <c r="BU129" i="5"/>
  <c r="CB129" i="5" s="1"/>
  <c r="CH127" i="5"/>
  <c r="CQ127" i="5" s="1"/>
  <c r="CO59" i="5"/>
  <c r="CQ58" i="5"/>
  <c r="CB128" i="5"/>
  <c r="CJ128" i="5"/>
  <c r="CL127" i="5"/>
  <c r="AU16" i="9"/>
  <c r="CJ129" i="5"/>
  <c r="BV129" i="5"/>
  <c r="BO130" i="5"/>
  <c r="BN130" i="5"/>
  <c r="BP130" i="5"/>
  <c r="BM130" i="5"/>
  <c r="BS130" i="5"/>
  <c r="BV130" i="5" s="1"/>
  <c r="BR130" i="5"/>
  <c r="BU130" i="5" s="1"/>
  <c r="CK128" i="5"/>
  <c r="CD128" i="5"/>
  <c r="CE128" i="5"/>
  <c r="BI132" i="5"/>
  <c r="BK131" i="5"/>
  <c r="CC129" i="5" l="1"/>
  <c r="CP127" i="5"/>
  <c r="CM127" i="5"/>
  <c r="AV16" i="9"/>
  <c r="CO60" i="5"/>
  <c r="CQ59" i="5"/>
  <c r="CG128" i="5"/>
  <c r="CL128" i="5" s="1"/>
  <c r="CK130" i="5"/>
  <c r="CD130" i="5"/>
  <c r="CE130" i="5"/>
  <c r="CJ130" i="5"/>
  <c r="CB130" i="5"/>
  <c r="CC130" i="5"/>
  <c r="CH128" i="5"/>
  <c r="BM131" i="5"/>
  <c r="BO131" i="5"/>
  <c r="BP131" i="5"/>
  <c r="BN131" i="5"/>
  <c r="BR131" i="5"/>
  <c r="BS131" i="5"/>
  <c r="CK129" i="5"/>
  <c r="CD129" i="5"/>
  <c r="CE129" i="5"/>
  <c r="BI133" i="5"/>
  <c r="BK132" i="5"/>
  <c r="CO61" i="5" l="1"/>
  <c r="CQ60" i="5"/>
  <c r="CG129" i="5"/>
  <c r="CL129" i="5" s="1"/>
  <c r="CH129" i="5"/>
  <c r="CM129" i="5" s="1"/>
  <c r="BV131" i="5"/>
  <c r="CK131" i="5" s="1"/>
  <c r="CP128" i="5"/>
  <c r="CQ128" i="5"/>
  <c r="BU131" i="5"/>
  <c r="CC131" i="5" s="1"/>
  <c r="BO132" i="5"/>
  <c r="BP132" i="5"/>
  <c r="BN132" i="5"/>
  <c r="BM132" i="5"/>
  <c r="BS132" i="5"/>
  <c r="BV132" i="5" s="1"/>
  <c r="BR132" i="5"/>
  <c r="CM128" i="5"/>
  <c r="CH130" i="5"/>
  <c r="CM130" i="5" s="1"/>
  <c r="CG130" i="5"/>
  <c r="BI134" i="5"/>
  <c r="BK133" i="5"/>
  <c r="CD131" i="5" l="1"/>
  <c r="CE131" i="5"/>
  <c r="CO62" i="5"/>
  <c r="CQ61" i="5"/>
  <c r="CB131" i="5"/>
  <c r="CJ131" i="5"/>
  <c r="CQ129" i="5"/>
  <c r="CP129" i="5"/>
  <c r="CL130" i="5"/>
  <c r="CP130" i="5"/>
  <c r="CQ130" i="5"/>
  <c r="CK132" i="5"/>
  <c r="CE132" i="5"/>
  <c r="CD132" i="5"/>
  <c r="BP133" i="5"/>
  <c r="BO133" i="5"/>
  <c r="BM133" i="5"/>
  <c r="BN133" i="5"/>
  <c r="BR133" i="5"/>
  <c r="BS133" i="5"/>
  <c r="BV133" i="5" s="1"/>
  <c r="BU132" i="5"/>
  <c r="BI135" i="5"/>
  <c r="BK134" i="5"/>
  <c r="CH131" i="5" l="1"/>
  <c r="CM131" i="5" s="1"/>
  <c r="CO63" i="5"/>
  <c r="CQ62" i="5"/>
  <c r="CG131" i="5"/>
  <c r="CL131" i="5" s="1"/>
  <c r="BU133" i="5"/>
  <c r="BN134" i="5"/>
  <c r="BO134" i="5"/>
  <c r="BM134" i="5"/>
  <c r="BP134" i="5"/>
  <c r="BS134" i="5"/>
  <c r="BR134" i="5"/>
  <c r="CK133" i="5"/>
  <c r="CD133" i="5"/>
  <c r="CE133" i="5"/>
  <c r="CJ132" i="5"/>
  <c r="CC132" i="5"/>
  <c r="CB132" i="5"/>
  <c r="BI136" i="5"/>
  <c r="BK135" i="5"/>
  <c r="CO64" i="5" l="1"/>
  <c r="CQ63" i="5"/>
  <c r="CQ131" i="5"/>
  <c r="CP131" i="5"/>
  <c r="BV134" i="5"/>
  <c r="CK134" i="5" s="1"/>
  <c r="BU134" i="5"/>
  <c r="CC134" i="5" s="1"/>
  <c r="CH132" i="5"/>
  <c r="CG132" i="5"/>
  <c r="BO135" i="5"/>
  <c r="BN135" i="5"/>
  <c r="BP135" i="5"/>
  <c r="BM135" i="5"/>
  <c r="BS135" i="5"/>
  <c r="BV135" i="5" s="1"/>
  <c r="BR135" i="5"/>
  <c r="BU135" i="5" s="1"/>
  <c r="CJ133" i="5"/>
  <c r="CB133" i="5"/>
  <c r="CC133" i="5"/>
  <c r="BI137" i="5"/>
  <c r="BK136" i="5"/>
  <c r="CB134" i="5" l="1"/>
  <c r="CJ134" i="5"/>
  <c r="CO65" i="5"/>
  <c r="CQ64" i="5"/>
  <c r="CP132" i="5"/>
  <c r="CQ132" i="5"/>
  <c r="CD134" i="5"/>
  <c r="CE134" i="5"/>
  <c r="CK135" i="5"/>
  <c r="CD135" i="5"/>
  <c r="CE135" i="5"/>
  <c r="CL132" i="5"/>
  <c r="CH133" i="5"/>
  <c r="CM133" i="5" s="1"/>
  <c r="CG133" i="5"/>
  <c r="CJ135" i="5"/>
  <c r="CB135" i="5"/>
  <c r="CC135" i="5"/>
  <c r="CM132" i="5"/>
  <c r="BM136" i="5"/>
  <c r="BN136" i="5"/>
  <c r="BO136" i="5"/>
  <c r="BP136" i="5"/>
  <c r="BS136" i="5"/>
  <c r="BR136" i="5"/>
  <c r="BI138" i="5"/>
  <c r="BK137" i="5"/>
  <c r="CH134" i="5" l="1"/>
  <c r="CM134" i="5" s="1"/>
  <c r="CG134" i="5"/>
  <c r="CO66" i="5"/>
  <c r="CQ65" i="5"/>
  <c r="BU136" i="5"/>
  <c r="CB136" i="5" s="1"/>
  <c r="CL133" i="5"/>
  <c r="CQ133" i="5"/>
  <c r="CP133" i="5"/>
  <c r="BV136" i="5"/>
  <c r="CE136" i="5" s="1"/>
  <c r="CG135" i="5"/>
  <c r="CH135" i="5"/>
  <c r="BO137" i="5"/>
  <c r="BP137" i="5"/>
  <c r="BN137" i="5"/>
  <c r="BM137" i="5"/>
  <c r="BR137" i="5"/>
  <c r="BS137" i="5"/>
  <c r="BI139" i="5"/>
  <c r="BK138" i="5"/>
  <c r="CP134" i="5" l="1"/>
  <c r="CQ134" i="5"/>
  <c r="CL134" i="5"/>
  <c r="CD136" i="5"/>
  <c r="CO67" i="5"/>
  <c r="CQ66" i="5"/>
  <c r="CK136" i="5"/>
  <c r="CJ136" i="5"/>
  <c r="CC136" i="5"/>
  <c r="BV137" i="5"/>
  <c r="CK137" i="5" s="1"/>
  <c r="CQ135" i="5"/>
  <c r="CP135" i="5"/>
  <c r="CL135" i="5"/>
  <c r="CM135" i="5"/>
  <c r="BN138" i="5"/>
  <c r="BO138" i="5"/>
  <c r="BP138" i="5"/>
  <c r="BM138" i="5"/>
  <c r="BR138" i="5"/>
  <c r="BS138" i="5"/>
  <c r="BU137" i="5"/>
  <c r="BI140" i="5"/>
  <c r="BK139" i="5"/>
  <c r="CG136" i="5" l="1"/>
  <c r="CL136" i="5" s="1"/>
  <c r="CH136" i="5"/>
  <c r="CO68" i="5"/>
  <c r="CQ67" i="5"/>
  <c r="CD137" i="5"/>
  <c r="CE137" i="5"/>
  <c r="BU138" i="5"/>
  <c r="CC138" i="5" s="1"/>
  <c r="BV138" i="5"/>
  <c r="CE138" i="5" s="1"/>
  <c r="BM139" i="5"/>
  <c r="BP139" i="5"/>
  <c r="BO139" i="5"/>
  <c r="BN139" i="5"/>
  <c r="BR139" i="5"/>
  <c r="BS139" i="5"/>
  <c r="CJ137" i="5"/>
  <c r="CC137" i="5"/>
  <c r="CB137" i="5"/>
  <c r="BI141" i="5"/>
  <c r="BK140" i="5"/>
  <c r="CQ136" i="5" l="1"/>
  <c r="CM136" i="5"/>
  <c r="CP136" i="5"/>
  <c r="CO69" i="5"/>
  <c r="CQ68" i="5"/>
  <c r="BV139" i="5"/>
  <c r="CK139" i="5" s="1"/>
  <c r="CJ138" i="5"/>
  <c r="CD138" i="5"/>
  <c r="CK138" i="5"/>
  <c r="CB138" i="5"/>
  <c r="BP140" i="5"/>
  <c r="BN140" i="5"/>
  <c r="BS140" i="5"/>
  <c r="BO140" i="5"/>
  <c r="BR140" i="5"/>
  <c r="BM140" i="5"/>
  <c r="CG137" i="5"/>
  <c r="CH137" i="5"/>
  <c r="BU139" i="5"/>
  <c r="BI142" i="5"/>
  <c r="BK141" i="5"/>
  <c r="BU140" i="5" l="1"/>
  <c r="CB140" i="5" s="1"/>
  <c r="CG138" i="5"/>
  <c r="CL138" i="5" s="1"/>
  <c r="CO70" i="5"/>
  <c r="CQ69" i="5"/>
  <c r="CD139" i="5"/>
  <c r="CE139" i="5"/>
  <c r="CH138" i="5"/>
  <c r="BV140" i="5"/>
  <c r="CK140" i="5" s="1"/>
  <c r="CQ137" i="5"/>
  <c r="CP137" i="5"/>
  <c r="CJ139" i="5"/>
  <c r="CB139" i="5"/>
  <c r="CC139" i="5"/>
  <c r="CM137" i="5"/>
  <c r="AV17" i="9"/>
  <c r="BP141" i="5"/>
  <c r="BS141" i="5"/>
  <c r="BO141" i="5"/>
  <c r="BN141" i="5"/>
  <c r="BR141" i="5"/>
  <c r="BM141" i="5"/>
  <c r="CL137" i="5"/>
  <c r="BI143" i="5"/>
  <c r="BK142" i="5"/>
  <c r="CE140" i="5" l="1"/>
  <c r="CC140" i="5"/>
  <c r="CJ140" i="5"/>
  <c r="CD140" i="5"/>
  <c r="CQ138" i="5"/>
  <c r="CO71" i="5"/>
  <c r="CQ70" i="5"/>
  <c r="CP138" i="5"/>
  <c r="CM138" i="5"/>
  <c r="BU141" i="5"/>
  <c r="CC141" i="5" s="1"/>
  <c r="BP142" i="5"/>
  <c r="BO142" i="5"/>
  <c r="BN142" i="5"/>
  <c r="BR142" i="5"/>
  <c r="BS142" i="5"/>
  <c r="BM142" i="5"/>
  <c r="BV141" i="5"/>
  <c r="CG139" i="5"/>
  <c r="CH139" i="5"/>
  <c r="BI144" i="5"/>
  <c r="BK143" i="5"/>
  <c r="CH140" i="5" l="1"/>
  <c r="CM140" i="5" s="1"/>
  <c r="CG140" i="5"/>
  <c r="CO72" i="5"/>
  <c r="CQ71" i="5"/>
  <c r="BU142" i="5"/>
  <c r="CB142" i="5" s="1"/>
  <c r="CQ139" i="5"/>
  <c r="CP139" i="5"/>
  <c r="CJ141" i="5"/>
  <c r="CB141" i="5"/>
  <c r="CK141" i="5"/>
  <c r="CD141" i="5"/>
  <c r="CE141" i="5"/>
  <c r="CL139" i="5"/>
  <c r="BS143" i="5"/>
  <c r="BN143" i="5"/>
  <c r="BR143" i="5"/>
  <c r="BP143" i="5"/>
  <c r="BO143" i="5"/>
  <c r="BM143" i="5"/>
  <c r="CM139" i="5"/>
  <c r="BV142" i="5"/>
  <c r="BI145" i="5"/>
  <c r="BK144" i="5"/>
  <c r="CP140" i="5" l="1"/>
  <c r="CJ142" i="5"/>
  <c r="CQ140" i="5"/>
  <c r="CL140" i="5"/>
  <c r="CH141" i="5"/>
  <c r="CM141" i="5" s="1"/>
  <c r="CO73" i="5"/>
  <c r="CQ72" i="5"/>
  <c r="CC142" i="5"/>
  <c r="BU143" i="5"/>
  <c r="CJ143" i="5" s="1"/>
  <c r="CK142" i="5"/>
  <c r="CD142" i="5"/>
  <c r="CE142" i="5"/>
  <c r="BV143" i="5"/>
  <c r="CG141" i="5"/>
  <c r="BR144" i="5"/>
  <c r="BO144" i="5"/>
  <c r="BS144" i="5"/>
  <c r="BN144" i="5"/>
  <c r="BP144" i="5"/>
  <c r="BM144" i="5"/>
  <c r="BI146" i="5"/>
  <c r="BK145" i="5"/>
  <c r="CB143" i="5" l="1"/>
  <c r="CO74" i="5"/>
  <c r="CQ73" i="5"/>
  <c r="CC143" i="5"/>
  <c r="BU144" i="5"/>
  <c r="CC144" i="5" s="1"/>
  <c r="CH142" i="5"/>
  <c r="CM142" i="5" s="1"/>
  <c r="CQ141" i="5"/>
  <c r="CP141" i="5"/>
  <c r="CK143" i="5"/>
  <c r="CD143" i="5"/>
  <c r="CE143" i="5"/>
  <c r="BO145" i="5"/>
  <c r="BP145" i="5"/>
  <c r="BN145" i="5"/>
  <c r="BS145" i="5"/>
  <c r="BR145" i="5"/>
  <c r="BM145" i="5"/>
  <c r="BV144" i="5"/>
  <c r="CG142" i="5"/>
  <c r="CB144" i="5"/>
  <c r="CL141" i="5"/>
  <c r="BI147" i="5"/>
  <c r="BK146" i="5"/>
  <c r="CO75" i="5" l="1"/>
  <c r="CQ74" i="5"/>
  <c r="CJ144" i="5"/>
  <c r="BU145" i="5"/>
  <c r="CJ145" i="5" s="1"/>
  <c r="CG143" i="5"/>
  <c r="CL143" i="5" s="1"/>
  <c r="CL142" i="5"/>
  <c r="CP142" i="5"/>
  <c r="CQ142" i="5"/>
  <c r="BV145" i="5"/>
  <c r="CD145" i="5" s="1"/>
  <c r="CH143" i="5"/>
  <c r="BN146" i="5"/>
  <c r="BR146" i="5"/>
  <c r="BO146" i="5"/>
  <c r="BS146" i="5"/>
  <c r="BP146" i="5"/>
  <c r="BM146" i="5"/>
  <c r="CK144" i="5"/>
  <c r="CD144" i="5"/>
  <c r="CE144" i="5"/>
  <c r="BI148" i="5"/>
  <c r="BK147" i="5"/>
  <c r="CO76" i="5" l="1"/>
  <c r="CQ75" i="5"/>
  <c r="CB145" i="5"/>
  <c r="CC145" i="5"/>
  <c r="CP143" i="5"/>
  <c r="CE145" i="5"/>
  <c r="CM143" i="5"/>
  <c r="CK145" i="5"/>
  <c r="CH144" i="5"/>
  <c r="CM144" i="5" s="1"/>
  <c r="BV146" i="5"/>
  <c r="CK146" i="5" s="1"/>
  <c r="CQ143" i="5"/>
  <c r="CG144" i="5"/>
  <c r="BS147" i="5"/>
  <c r="BR147" i="5"/>
  <c r="BN147" i="5"/>
  <c r="BO147" i="5"/>
  <c r="BP147" i="5"/>
  <c r="BM147" i="5"/>
  <c r="BU146" i="5"/>
  <c r="BI149" i="5"/>
  <c r="BK148" i="5"/>
  <c r="CE146" i="5" l="1"/>
  <c r="CD146" i="5"/>
  <c r="CO77" i="5"/>
  <c r="CQ76" i="5"/>
  <c r="CH145" i="5"/>
  <c r="CM145" i="5" s="1"/>
  <c r="CG145" i="5"/>
  <c r="CP144" i="5"/>
  <c r="CQ144" i="5"/>
  <c r="BV147" i="5"/>
  <c r="CE147" i="5" s="1"/>
  <c r="CJ146" i="5"/>
  <c r="CB146" i="5"/>
  <c r="CC146" i="5"/>
  <c r="BU147" i="5"/>
  <c r="BN148" i="5"/>
  <c r="BO148" i="5"/>
  <c r="BR148" i="5"/>
  <c r="BS148" i="5"/>
  <c r="BM148" i="5"/>
  <c r="BP148" i="5"/>
  <c r="CL144" i="5"/>
  <c r="CK147" i="5"/>
  <c r="BI150" i="5"/>
  <c r="BK149" i="5"/>
  <c r="CO78" i="5" l="1"/>
  <c r="CQ77" i="5"/>
  <c r="CD147" i="5"/>
  <c r="CP145" i="5"/>
  <c r="CL145" i="5"/>
  <c r="CQ145" i="5"/>
  <c r="BP149" i="5"/>
  <c r="BO149" i="5"/>
  <c r="BS149" i="5"/>
  <c r="BN149" i="5"/>
  <c r="BR149" i="5"/>
  <c r="BM149" i="5"/>
  <c r="CH146" i="5"/>
  <c r="CM146" i="5" s="1"/>
  <c r="CG146" i="5"/>
  <c r="BU148" i="5"/>
  <c r="CJ147" i="5"/>
  <c r="CB147" i="5"/>
  <c r="CC147" i="5"/>
  <c r="BV148" i="5"/>
  <c r="BI151" i="5"/>
  <c r="BK150" i="5"/>
  <c r="CO79" i="5" l="1"/>
  <c r="CQ78" i="5"/>
  <c r="BU149" i="5"/>
  <c r="CC149" i="5" s="1"/>
  <c r="CP146" i="5"/>
  <c r="CQ146" i="5"/>
  <c r="CK148" i="5"/>
  <c r="CD148" i="5"/>
  <c r="CE148" i="5"/>
  <c r="CJ148" i="5"/>
  <c r="CB148" i="5"/>
  <c r="CC148" i="5"/>
  <c r="CG147" i="5"/>
  <c r="AU18" i="9" s="1"/>
  <c r="CH147" i="5"/>
  <c r="CM147" i="5" s="1"/>
  <c r="BV149" i="5"/>
  <c r="BR150" i="5"/>
  <c r="BO150" i="5"/>
  <c r="BN150" i="5"/>
  <c r="BP150" i="5"/>
  <c r="BS150" i="5"/>
  <c r="BM150" i="5"/>
  <c r="CL146" i="5"/>
  <c r="BI152" i="5"/>
  <c r="BK151" i="5"/>
  <c r="CO80" i="5" l="1"/>
  <c r="CQ79" i="5"/>
  <c r="CJ149" i="5"/>
  <c r="CB149" i="5"/>
  <c r="CL147" i="5"/>
  <c r="CQ147" i="5"/>
  <c r="CP147" i="5"/>
  <c r="CK149" i="5"/>
  <c r="CD149" i="5"/>
  <c r="CE149" i="5"/>
  <c r="CG148" i="5"/>
  <c r="CH148" i="5"/>
  <c r="BV150" i="5"/>
  <c r="BU150" i="5"/>
  <c r="BS151" i="5"/>
  <c r="BO151" i="5"/>
  <c r="BN151" i="5"/>
  <c r="BP151" i="5"/>
  <c r="BR151" i="5"/>
  <c r="BM151" i="5"/>
  <c r="BI153" i="5"/>
  <c r="BK152" i="5"/>
  <c r="BV151" i="5" l="1"/>
  <c r="CE151" i="5" s="1"/>
  <c r="CO81" i="5"/>
  <c r="CQ80" i="5"/>
  <c r="CG149" i="5"/>
  <c r="CL149" i="5" s="1"/>
  <c r="BU151" i="5"/>
  <c r="CC151" i="5" s="1"/>
  <c r="CP148" i="5"/>
  <c r="CQ148" i="5"/>
  <c r="CH149" i="5"/>
  <c r="CM149" i="5" s="1"/>
  <c r="CK151" i="5"/>
  <c r="BP152" i="5"/>
  <c r="BR152" i="5"/>
  <c r="BO152" i="5"/>
  <c r="BS152" i="5"/>
  <c r="BN152" i="5"/>
  <c r="BM152" i="5"/>
  <c r="CM148" i="5"/>
  <c r="CK150" i="5"/>
  <c r="CE150" i="5"/>
  <c r="CD150" i="5"/>
  <c r="CJ150" i="5"/>
  <c r="CB150" i="5"/>
  <c r="CC150" i="5"/>
  <c r="CL148" i="5"/>
  <c r="BI154" i="5"/>
  <c r="BK153" i="5"/>
  <c r="CJ151" i="5" l="1"/>
  <c r="CD151" i="5"/>
  <c r="CO82" i="5"/>
  <c r="CQ81" i="5"/>
  <c r="CB151" i="5"/>
  <c r="CP149" i="5"/>
  <c r="CQ149" i="5"/>
  <c r="BR153" i="5"/>
  <c r="BO153" i="5"/>
  <c r="BS153" i="5"/>
  <c r="BP153" i="5"/>
  <c r="BN153" i="5"/>
  <c r="BM153" i="5"/>
  <c r="BU152" i="5"/>
  <c r="BV152" i="5"/>
  <c r="CH150" i="5"/>
  <c r="CG150" i="5"/>
  <c r="BI155" i="5"/>
  <c r="BK154" i="5"/>
  <c r="CH151" i="5" l="1"/>
  <c r="CM151" i="5" s="1"/>
  <c r="CG151" i="5"/>
  <c r="CL151" i="5" s="1"/>
  <c r="CO83" i="5"/>
  <c r="CO84" i="5" s="1"/>
  <c r="CO85" i="5" s="1"/>
  <c r="CO86" i="5" s="1"/>
  <c r="CO87" i="5" s="1"/>
  <c r="CO88" i="5" s="1"/>
  <c r="CO89" i="5" s="1"/>
  <c r="CO90" i="5" s="1"/>
  <c r="CO91" i="5" s="1"/>
  <c r="CO92" i="5" s="1"/>
  <c r="CO93" i="5" s="1"/>
  <c r="CO94" i="5" s="1"/>
  <c r="CO95" i="5" s="1"/>
  <c r="CO96" i="5" s="1"/>
  <c r="CO97" i="5" s="1"/>
  <c r="CO98" i="5" s="1"/>
  <c r="CO99" i="5" s="1"/>
  <c r="CO100" i="5" s="1"/>
  <c r="CO101" i="5" s="1"/>
  <c r="CO102" i="5" s="1"/>
  <c r="CO103" i="5" s="1"/>
  <c r="CO104" i="5" s="1"/>
  <c r="CO105" i="5" s="1"/>
  <c r="CO106" i="5" s="1"/>
  <c r="CO107" i="5" s="1"/>
  <c r="CO108" i="5" s="1"/>
  <c r="CO109" i="5" s="1"/>
  <c r="CO110" i="5" s="1"/>
  <c r="CO111" i="5" s="1"/>
  <c r="CO112" i="5" s="1"/>
  <c r="CO113" i="5" s="1"/>
  <c r="CO114" i="5" s="1"/>
  <c r="CO115" i="5" s="1"/>
  <c r="CO116" i="5" s="1"/>
  <c r="CO117" i="5" s="1"/>
  <c r="CO118" i="5" s="1"/>
  <c r="CO119" i="5" s="1"/>
  <c r="CO120" i="5" s="1"/>
  <c r="CO121" i="5" s="1"/>
  <c r="CO122" i="5" s="1"/>
  <c r="CO123" i="5" s="1"/>
  <c r="CO124" i="5" s="1"/>
  <c r="CO125" i="5" s="1"/>
  <c r="CO126" i="5" s="1"/>
  <c r="CO127" i="5" s="1"/>
  <c r="CO128" i="5" s="1"/>
  <c r="CO129" i="5" s="1"/>
  <c r="CO130" i="5" s="1"/>
  <c r="CO131" i="5" s="1"/>
  <c r="CO132" i="5" s="1"/>
  <c r="CO133" i="5" s="1"/>
  <c r="CO134" i="5" s="1"/>
  <c r="CO135" i="5" s="1"/>
  <c r="CO136" i="5" s="1"/>
  <c r="CO137" i="5" s="1"/>
  <c r="CO138" i="5" s="1"/>
  <c r="CO139" i="5" s="1"/>
  <c r="CO140" i="5" s="1"/>
  <c r="CO141" i="5" s="1"/>
  <c r="CO142" i="5" s="1"/>
  <c r="CO143" i="5" s="1"/>
  <c r="CO144" i="5" s="1"/>
  <c r="CO145" i="5" s="1"/>
  <c r="CO146" i="5" s="1"/>
  <c r="CO147" i="5" s="1"/>
  <c r="CO148" i="5" s="1"/>
  <c r="CO149" i="5" s="1"/>
  <c r="CO150" i="5" s="1"/>
  <c r="CO151" i="5" s="1"/>
  <c r="CO152" i="5" s="1"/>
  <c r="CO153" i="5" s="1"/>
  <c r="CO154" i="5" s="1"/>
  <c r="CO155" i="5" s="1"/>
  <c r="CO156" i="5" s="1"/>
  <c r="CO157" i="5" s="1"/>
  <c r="CO158" i="5" s="1"/>
  <c r="CO159" i="5" s="1"/>
  <c r="CO160" i="5" s="1"/>
  <c r="CO161" i="5" s="1"/>
  <c r="CO162" i="5" s="1"/>
  <c r="CO163" i="5" s="1"/>
  <c r="CO164" i="5" s="1"/>
  <c r="CO165" i="5" s="1"/>
  <c r="CO166" i="5" s="1"/>
  <c r="CO167" i="5" s="1"/>
  <c r="CO168" i="5" s="1"/>
  <c r="CO169" i="5" s="1"/>
  <c r="CO170" i="5" s="1"/>
  <c r="CO171" i="5" s="1"/>
  <c r="CO172" i="5" s="1"/>
  <c r="CO173" i="5" s="1"/>
  <c r="CO174" i="5" s="1"/>
  <c r="CO175" i="5" s="1"/>
  <c r="CO176" i="5" s="1"/>
  <c r="CO177" i="5" s="1"/>
  <c r="CO178" i="5" s="1"/>
  <c r="CO179" i="5" s="1"/>
  <c r="CO180" i="5" s="1"/>
  <c r="CO181" i="5" s="1"/>
  <c r="CO182" i="5" s="1"/>
  <c r="CO183" i="5" s="1"/>
  <c r="CO184" i="5" s="1"/>
  <c r="CO185" i="5" s="1"/>
  <c r="CO186" i="5" s="1"/>
  <c r="CO187" i="5" s="1"/>
  <c r="CO188" i="5" s="1"/>
  <c r="CO189" i="5" s="1"/>
  <c r="CO190" i="5" s="1"/>
  <c r="CO191" i="5" s="1"/>
  <c r="CO192" i="5" s="1"/>
  <c r="CO193" i="5" s="1"/>
  <c r="CO194" i="5" s="1"/>
  <c r="CO195" i="5" s="1"/>
  <c r="CO196" i="5" s="1"/>
  <c r="CO197" i="5" s="1"/>
  <c r="CO198" i="5" s="1"/>
  <c r="CO199" i="5" s="1"/>
  <c r="CO200" i="5" s="1"/>
  <c r="CO201" i="5" s="1"/>
  <c r="CO202" i="5" s="1"/>
  <c r="CO203" i="5" s="1"/>
  <c r="CO204" i="5" s="1"/>
  <c r="CO205" i="5" s="1"/>
  <c r="CO206" i="5" s="1"/>
  <c r="CO207" i="5" s="1"/>
  <c r="CO208" i="5" s="1"/>
  <c r="CO209" i="5" s="1"/>
  <c r="CO210" i="5" s="1"/>
  <c r="CO211" i="5" s="1"/>
  <c r="CO212" i="5" s="1"/>
  <c r="CO213" i="5" s="1"/>
  <c r="CO214" i="5" s="1"/>
  <c r="CO215" i="5" s="1"/>
  <c r="CO216" i="5" s="1"/>
  <c r="CO217" i="5" s="1"/>
  <c r="CQ82" i="5"/>
  <c r="AX12" i="9" s="1"/>
  <c r="BV153" i="5"/>
  <c r="CK153" i="5" s="1"/>
  <c r="CP150" i="5"/>
  <c r="CQ150" i="5"/>
  <c r="CM150" i="5"/>
  <c r="CJ152" i="5"/>
  <c r="CB152" i="5"/>
  <c r="CC152" i="5"/>
  <c r="BU153" i="5"/>
  <c r="BN154" i="5"/>
  <c r="BP154" i="5"/>
  <c r="BS154" i="5"/>
  <c r="BR154" i="5"/>
  <c r="BO154" i="5"/>
  <c r="BM154" i="5"/>
  <c r="CL150" i="5"/>
  <c r="CK152" i="5"/>
  <c r="CE152" i="5"/>
  <c r="CD152" i="5"/>
  <c r="BI156" i="5"/>
  <c r="BK155" i="5"/>
  <c r="CP151" i="5" l="1"/>
  <c r="CQ151" i="5"/>
  <c r="CO218" i="5"/>
  <c r="CQ217" i="5"/>
  <c r="CD153" i="5"/>
  <c r="CE153" i="5"/>
  <c r="BU154" i="5"/>
  <c r="CJ154" i="5" s="1"/>
  <c r="BS155" i="5"/>
  <c r="BP155" i="5"/>
  <c r="BN155" i="5"/>
  <c r="BR155" i="5"/>
  <c r="BO155" i="5"/>
  <c r="BM155" i="5"/>
  <c r="CJ153" i="5"/>
  <c r="CB153" i="5"/>
  <c r="CC153" i="5"/>
  <c r="CH152" i="5"/>
  <c r="CG152" i="5"/>
  <c r="BV154" i="5"/>
  <c r="BI157" i="5"/>
  <c r="BK156" i="5"/>
  <c r="CO219" i="5" l="1"/>
  <c r="CQ218" i="5"/>
  <c r="CB154" i="5"/>
  <c r="CC154" i="5"/>
  <c r="CP152" i="5"/>
  <c r="CQ152" i="5"/>
  <c r="BV155" i="5"/>
  <c r="CD155" i="5" s="1"/>
  <c r="CL152" i="5"/>
  <c r="CM152" i="5"/>
  <c r="CK154" i="5"/>
  <c r="CD154" i="5"/>
  <c r="CE154" i="5"/>
  <c r="CG153" i="5"/>
  <c r="CH153" i="5"/>
  <c r="CM153" i="5" s="1"/>
  <c r="BP156" i="5"/>
  <c r="BN156" i="5"/>
  <c r="BS156" i="5"/>
  <c r="BR156" i="5"/>
  <c r="BO156" i="5"/>
  <c r="BM156" i="5"/>
  <c r="BU155" i="5"/>
  <c r="BI158" i="5"/>
  <c r="BK157" i="5"/>
  <c r="CO220" i="5" l="1"/>
  <c r="CQ219" i="5"/>
  <c r="CE155" i="5"/>
  <c r="CK155" i="5"/>
  <c r="BV156" i="5"/>
  <c r="CD156" i="5" s="1"/>
  <c r="CG154" i="5"/>
  <c r="CL154" i="5" s="1"/>
  <c r="CL153" i="5"/>
  <c r="CQ153" i="5"/>
  <c r="CP153" i="5"/>
  <c r="CJ155" i="5"/>
  <c r="CB155" i="5"/>
  <c r="CC155" i="5"/>
  <c r="CH154" i="5"/>
  <c r="BP157" i="5"/>
  <c r="BR157" i="5"/>
  <c r="BS157" i="5"/>
  <c r="BO157" i="5"/>
  <c r="BN157" i="5"/>
  <c r="BM157" i="5"/>
  <c r="BU156" i="5"/>
  <c r="BI159" i="5"/>
  <c r="BK158" i="5"/>
  <c r="CE156" i="5" l="1"/>
  <c r="CO221" i="5"/>
  <c r="CQ220" i="5"/>
  <c r="CK156" i="5"/>
  <c r="CH155" i="5"/>
  <c r="CM155" i="5" s="1"/>
  <c r="CQ154" i="5"/>
  <c r="CP154" i="5"/>
  <c r="CG155" i="5"/>
  <c r="BR158" i="5"/>
  <c r="BO158" i="5"/>
  <c r="BN158" i="5"/>
  <c r="BS158" i="5"/>
  <c r="BM158" i="5"/>
  <c r="BP158" i="5"/>
  <c r="BU157" i="5"/>
  <c r="CM154" i="5"/>
  <c r="CJ156" i="5"/>
  <c r="CB156" i="5"/>
  <c r="CC156" i="5"/>
  <c r="BV157" i="5"/>
  <c r="BI160" i="5"/>
  <c r="BK159" i="5"/>
  <c r="CO222" i="5" l="1"/>
  <c r="CQ221" i="5"/>
  <c r="CL155" i="5"/>
  <c r="CQ155" i="5"/>
  <c r="CP155" i="5"/>
  <c r="BU158" i="5"/>
  <c r="CC158" i="5" s="1"/>
  <c r="CK157" i="5"/>
  <c r="CD157" i="5"/>
  <c r="CE157" i="5"/>
  <c r="BS159" i="5"/>
  <c r="BR159" i="5"/>
  <c r="BN159" i="5"/>
  <c r="BO159" i="5"/>
  <c r="BP159" i="5"/>
  <c r="BM159" i="5"/>
  <c r="CH156" i="5"/>
  <c r="CG156" i="5"/>
  <c r="CJ157" i="5"/>
  <c r="CB157" i="5"/>
  <c r="CC157" i="5"/>
  <c r="BV158" i="5"/>
  <c r="BI161" i="5"/>
  <c r="BK160" i="5"/>
  <c r="CB158" i="5" l="1"/>
  <c r="CO223" i="5"/>
  <c r="CQ222" i="5"/>
  <c r="BU159" i="5"/>
  <c r="CC159" i="5" s="1"/>
  <c r="CP156" i="5"/>
  <c r="CQ156" i="5"/>
  <c r="CJ158" i="5"/>
  <c r="CH157" i="5"/>
  <c r="CM157" i="5" s="1"/>
  <c r="CG157" i="5"/>
  <c r="AU19" i="9" s="1"/>
  <c r="CM156" i="5"/>
  <c r="CK158" i="5"/>
  <c r="CD158" i="5"/>
  <c r="CE158" i="5"/>
  <c r="CL156" i="5"/>
  <c r="BR160" i="5"/>
  <c r="BO160" i="5"/>
  <c r="BP160" i="5"/>
  <c r="BS160" i="5"/>
  <c r="BN160" i="5"/>
  <c r="BM160" i="5"/>
  <c r="BV159" i="5"/>
  <c r="BI162" i="5"/>
  <c r="BK161" i="5"/>
  <c r="CO224" i="5" l="1"/>
  <c r="CQ223" i="5"/>
  <c r="CJ159" i="5"/>
  <c r="CG158" i="5"/>
  <c r="CL158" i="5" s="1"/>
  <c r="AV19" i="9"/>
  <c r="CH158" i="5"/>
  <c r="CB159" i="5"/>
  <c r="CL157" i="5"/>
  <c r="CQ157" i="5"/>
  <c r="CP157" i="5"/>
  <c r="CK159" i="5"/>
  <c r="CE159" i="5"/>
  <c r="CD159" i="5"/>
  <c r="BV160" i="5"/>
  <c r="BR161" i="5"/>
  <c r="BO161" i="5"/>
  <c r="BS161" i="5"/>
  <c r="BN161" i="5"/>
  <c r="BP161" i="5"/>
  <c r="BM161" i="5"/>
  <c r="BU160" i="5"/>
  <c r="BI163" i="5"/>
  <c r="BK162" i="5"/>
  <c r="CO225" i="5" l="1"/>
  <c r="CQ224" i="5"/>
  <c r="CQ158" i="5"/>
  <c r="CP158" i="5"/>
  <c r="CM158" i="5"/>
  <c r="CH159" i="5"/>
  <c r="CM159" i="5" s="1"/>
  <c r="BV161" i="5"/>
  <c r="CE161" i="5" s="1"/>
  <c r="CG159" i="5"/>
  <c r="CL159" i="5" s="1"/>
  <c r="CJ160" i="5"/>
  <c r="CB160" i="5"/>
  <c r="CC160" i="5"/>
  <c r="CK160" i="5"/>
  <c r="CD160" i="5"/>
  <c r="CE160" i="5"/>
  <c r="BP162" i="5"/>
  <c r="BN162" i="5"/>
  <c r="BR162" i="5"/>
  <c r="BO162" i="5"/>
  <c r="BS162" i="5"/>
  <c r="BM162" i="5"/>
  <c r="BU161" i="5"/>
  <c r="BI164" i="5"/>
  <c r="BK163" i="5"/>
  <c r="CO226" i="5" l="1"/>
  <c r="CQ225" i="5"/>
  <c r="CD161" i="5"/>
  <c r="CK161" i="5"/>
  <c r="CQ159" i="5"/>
  <c r="CP159" i="5"/>
  <c r="BU162" i="5"/>
  <c r="CH160" i="5"/>
  <c r="CG160" i="5"/>
  <c r="BS163" i="5"/>
  <c r="BP163" i="5"/>
  <c r="BN163" i="5"/>
  <c r="BR163" i="5"/>
  <c r="BO163" i="5"/>
  <c r="BM163" i="5"/>
  <c r="CJ161" i="5"/>
  <c r="CB161" i="5"/>
  <c r="CC161" i="5"/>
  <c r="CC162" i="5"/>
  <c r="BV162" i="5"/>
  <c r="BI165" i="5"/>
  <c r="BK164" i="5"/>
  <c r="CO227" i="5" l="1"/>
  <c r="CQ226" i="5"/>
  <c r="CB162" i="5"/>
  <c r="BU163" i="5"/>
  <c r="CJ163" i="5" s="1"/>
  <c r="CP160" i="5"/>
  <c r="CQ160" i="5"/>
  <c r="CJ162" i="5"/>
  <c r="BN164" i="5"/>
  <c r="BP164" i="5"/>
  <c r="BR164" i="5"/>
  <c r="BO164" i="5"/>
  <c r="BS164" i="5"/>
  <c r="BM164" i="5"/>
  <c r="CM160" i="5"/>
  <c r="CL160" i="5"/>
  <c r="CK162" i="5"/>
  <c r="CD162" i="5"/>
  <c r="CE162" i="5"/>
  <c r="BV163" i="5"/>
  <c r="CG161" i="5"/>
  <c r="CH161" i="5"/>
  <c r="CM161" i="5" s="1"/>
  <c r="BI166" i="5"/>
  <c r="BK165" i="5"/>
  <c r="CO228" i="5" l="1"/>
  <c r="CQ227" i="5"/>
  <c r="CG162" i="5"/>
  <c r="CL162" i="5" s="1"/>
  <c r="CL161" i="5"/>
  <c r="CQ161" i="5"/>
  <c r="CP161" i="5"/>
  <c r="CC163" i="5"/>
  <c r="BV164" i="5"/>
  <c r="CD164" i="5" s="1"/>
  <c r="CB163" i="5"/>
  <c r="CH162" i="5"/>
  <c r="CM162" i="5" s="1"/>
  <c r="BU164" i="5"/>
  <c r="BO165" i="5"/>
  <c r="BR165" i="5"/>
  <c r="BS165" i="5"/>
  <c r="BN165" i="5"/>
  <c r="BP165" i="5"/>
  <c r="BM165" i="5"/>
  <c r="CK163" i="5"/>
  <c r="CD163" i="5"/>
  <c r="CE163" i="5"/>
  <c r="BI167" i="5"/>
  <c r="BK166" i="5"/>
  <c r="CK164" i="5" l="1"/>
  <c r="CO229" i="5"/>
  <c r="CQ228" i="5"/>
  <c r="CE164" i="5"/>
  <c r="CG163" i="5"/>
  <c r="CL163" i="5" s="1"/>
  <c r="CQ162" i="5"/>
  <c r="BU165" i="5"/>
  <c r="CJ165" i="5" s="1"/>
  <c r="CP162" i="5"/>
  <c r="BV165" i="5"/>
  <c r="CE165" i="5" s="1"/>
  <c r="BR166" i="5"/>
  <c r="BO166" i="5"/>
  <c r="BN166" i="5"/>
  <c r="BP166" i="5"/>
  <c r="BS166" i="5"/>
  <c r="BM166" i="5"/>
  <c r="CJ164" i="5"/>
  <c r="CB164" i="5"/>
  <c r="CC164" i="5"/>
  <c r="CH163" i="5"/>
  <c r="BI168" i="5"/>
  <c r="BK167" i="5"/>
  <c r="CD165" i="5" l="1"/>
  <c r="CC165" i="5"/>
  <c r="CO230" i="5"/>
  <c r="CQ229" i="5"/>
  <c r="CP163" i="5"/>
  <c r="CB165" i="5"/>
  <c r="BV166" i="5"/>
  <c r="CK166" i="5" s="1"/>
  <c r="CK165" i="5"/>
  <c r="CQ163" i="5"/>
  <c r="CG164" i="5"/>
  <c r="CH164" i="5"/>
  <c r="CM164" i="5" s="1"/>
  <c r="BS167" i="5"/>
  <c r="BP167" i="5"/>
  <c r="BO167" i="5"/>
  <c r="BR167" i="5"/>
  <c r="BN167" i="5"/>
  <c r="BM167" i="5"/>
  <c r="CM163" i="5"/>
  <c r="BU166" i="5"/>
  <c r="BI169" i="5"/>
  <c r="BK168" i="5"/>
  <c r="CG165" i="5" l="1"/>
  <c r="CO231" i="5"/>
  <c r="CQ230" i="5"/>
  <c r="CE166" i="5"/>
  <c r="CD166" i="5"/>
  <c r="CH165" i="5"/>
  <c r="CM165" i="5" s="1"/>
  <c r="CP164" i="5"/>
  <c r="CQ164" i="5"/>
  <c r="CL165" i="5"/>
  <c r="BR168" i="5"/>
  <c r="BO168" i="5"/>
  <c r="BS168" i="5"/>
  <c r="BN168" i="5"/>
  <c r="BM168" i="5"/>
  <c r="BP168" i="5"/>
  <c r="CL164" i="5"/>
  <c r="CJ166" i="5"/>
  <c r="CB166" i="5"/>
  <c r="CC166" i="5"/>
  <c r="BU167" i="5"/>
  <c r="BV167" i="5"/>
  <c r="BI170" i="5"/>
  <c r="BK169" i="5"/>
  <c r="CQ165" i="5" l="1"/>
  <c r="CO232" i="5"/>
  <c r="CQ231" i="5"/>
  <c r="CP165" i="5"/>
  <c r="BU168" i="5"/>
  <c r="CB168" i="5" s="1"/>
  <c r="BV168" i="5"/>
  <c r="CE168" i="5" s="1"/>
  <c r="CG166" i="5"/>
  <c r="CH166" i="5"/>
  <c r="BO169" i="5"/>
  <c r="BS169" i="5"/>
  <c r="BN169" i="5"/>
  <c r="BP169" i="5"/>
  <c r="BR169" i="5"/>
  <c r="BM169" i="5"/>
  <c r="CJ167" i="5"/>
  <c r="CC167" i="5"/>
  <c r="CB167" i="5"/>
  <c r="CK167" i="5"/>
  <c r="CD167" i="5"/>
  <c r="CE167" i="5"/>
  <c r="BI171" i="5"/>
  <c r="BK170" i="5"/>
  <c r="CD168" i="5" l="1"/>
  <c r="CK168" i="5"/>
  <c r="CO233" i="5"/>
  <c r="CQ232" i="5"/>
  <c r="CJ168" i="5"/>
  <c r="CC168" i="5"/>
  <c r="BV169" i="5"/>
  <c r="CE169" i="5" s="1"/>
  <c r="CL166" i="5"/>
  <c r="CP166" i="5"/>
  <c r="CQ166" i="5"/>
  <c r="BN170" i="5"/>
  <c r="BR170" i="5"/>
  <c r="BP170" i="5"/>
  <c r="BS170" i="5"/>
  <c r="BO170" i="5"/>
  <c r="BM170" i="5"/>
  <c r="CM166" i="5"/>
  <c r="CG167" i="5"/>
  <c r="CH167" i="5"/>
  <c r="CM167" i="5" s="1"/>
  <c r="BU169" i="5"/>
  <c r="BI172" i="5"/>
  <c r="BK171" i="5"/>
  <c r="CH168" i="5" l="1"/>
  <c r="CK169" i="5"/>
  <c r="CO234" i="5"/>
  <c r="CQ233" i="5"/>
  <c r="CG168" i="5"/>
  <c r="CP168" i="5" s="1"/>
  <c r="CD169" i="5"/>
  <c r="CL167" i="5"/>
  <c r="CQ167" i="5"/>
  <c r="CP167" i="5"/>
  <c r="BU170" i="5"/>
  <c r="CJ169" i="5"/>
  <c r="CB169" i="5"/>
  <c r="CC169" i="5"/>
  <c r="BS171" i="5"/>
  <c r="BN171" i="5"/>
  <c r="BO171" i="5"/>
  <c r="BP171" i="5"/>
  <c r="BR171" i="5"/>
  <c r="BM171" i="5"/>
  <c r="CM168" i="5"/>
  <c r="BV170" i="5"/>
  <c r="BI173" i="5"/>
  <c r="BK172" i="5"/>
  <c r="CL168" i="5" l="1"/>
  <c r="CO235" i="5"/>
  <c r="CQ234" i="5"/>
  <c r="CQ168" i="5"/>
  <c r="BU171" i="5"/>
  <c r="CJ171" i="5" s="1"/>
  <c r="BN172" i="5"/>
  <c r="BP172" i="5"/>
  <c r="BR172" i="5"/>
  <c r="BS172" i="5"/>
  <c r="BO172" i="5"/>
  <c r="BM172" i="5"/>
  <c r="CG169" i="5"/>
  <c r="CH169" i="5"/>
  <c r="CJ170" i="5"/>
  <c r="CB170" i="5"/>
  <c r="CC170" i="5"/>
  <c r="CK170" i="5"/>
  <c r="CD170" i="5"/>
  <c r="CE170" i="5"/>
  <c r="BV171" i="5"/>
  <c r="BI174" i="5"/>
  <c r="BK173" i="5"/>
  <c r="CO236" i="5" l="1"/>
  <c r="CQ235" i="5"/>
  <c r="CC171" i="5"/>
  <c r="CB171" i="5"/>
  <c r="CQ169" i="5"/>
  <c r="CP169" i="5"/>
  <c r="CK171" i="5"/>
  <c r="CE171" i="5"/>
  <c r="CD171" i="5"/>
  <c r="CG170" i="5"/>
  <c r="CH170" i="5"/>
  <c r="CM170" i="5" s="1"/>
  <c r="CL169" i="5"/>
  <c r="BU172" i="5"/>
  <c r="BR173" i="5"/>
  <c r="BP173" i="5"/>
  <c r="BO173" i="5"/>
  <c r="BS173" i="5"/>
  <c r="BN173" i="5"/>
  <c r="BM173" i="5"/>
  <c r="CM169" i="5"/>
  <c r="BV172" i="5"/>
  <c r="BI175" i="5"/>
  <c r="BK174" i="5"/>
  <c r="CO237" i="5" l="1"/>
  <c r="CQ237" i="5" s="1"/>
  <c r="CQ236" i="5"/>
  <c r="CG171" i="5"/>
  <c r="CL171" i="5" s="1"/>
  <c r="CL170" i="5"/>
  <c r="CP170" i="5"/>
  <c r="CQ170" i="5"/>
  <c r="CJ172" i="5"/>
  <c r="CB172" i="5"/>
  <c r="CC172" i="5"/>
  <c r="CH171" i="5"/>
  <c r="BN174" i="5"/>
  <c r="BR174" i="5"/>
  <c r="BP174" i="5"/>
  <c r="BO174" i="5"/>
  <c r="BS174" i="5"/>
  <c r="BM174" i="5"/>
  <c r="BV173" i="5"/>
  <c r="BU173" i="5"/>
  <c r="CK172" i="5"/>
  <c r="CD172" i="5"/>
  <c r="CE172" i="5"/>
  <c r="BI176" i="5"/>
  <c r="BK175" i="5"/>
  <c r="AX33" i="9" l="1"/>
  <c r="AX5" i="9"/>
  <c r="AX28" i="9"/>
  <c r="AX6" i="9"/>
  <c r="AX7" i="9"/>
  <c r="AX34" i="9"/>
  <c r="AX8" i="9"/>
  <c r="AX9" i="9"/>
  <c r="AX10" i="9"/>
  <c r="AX35" i="9"/>
  <c r="AX11" i="9"/>
  <c r="AX26" i="9"/>
  <c r="CQ171" i="5"/>
  <c r="CP171" i="5"/>
  <c r="BU174" i="5"/>
  <c r="CC174" i="5" s="1"/>
  <c r="CK173" i="5"/>
  <c r="CD173" i="5"/>
  <c r="CE173" i="5"/>
  <c r="CJ173" i="5"/>
  <c r="CB173" i="5"/>
  <c r="CC173" i="5"/>
  <c r="BO175" i="5"/>
  <c r="BS175" i="5"/>
  <c r="BP175" i="5"/>
  <c r="BN175" i="5"/>
  <c r="BR175" i="5"/>
  <c r="BM175" i="5"/>
  <c r="BV174" i="5"/>
  <c r="CM171" i="5"/>
  <c r="CH172" i="5"/>
  <c r="CM172" i="5" s="1"/>
  <c r="CG172" i="5"/>
  <c r="BI177" i="5"/>
  <c r="BK176" i="5"/>
  <c r="CB174" i="5" l="1"/>
  <c r="CJ174" i="5"/>
  <c r="CP172" i="5"/>
  <c r="CQ172" i="5"/>
  <c r="BU175" i="5"/>
  <c r="CC175" i="5" s="1"/>
  <c r="CH173" i="5"/>
  <c r="CM173" i="5" s="1"/>
  <c r="CK174" i="5"/>
  <c r="CD174" i="5"/>
  <c r="CE174" i="5"/>
  <c r="BP176" i="5"/>
  <c r="BO176" i="5"/>
  <c r="BR176" i="5"/>
  <c r="BS176" i="5"/>
  <c r="BN176" i="5"/>
  <c r="BM176" i="5"/>
  <c r="CG173" i="5"/>
  <c r="CL172" i="5"/>
  <c r="BV175" i="5"/>
  <c r="BI178" i="5"/>
  <c r="BK177" i="5"/>
  <c r="CJ175" i="5" l="1"/>
  <c r="CG174" i="5"/>
  <c r="CL174" i="5" s="1"/>
  <c r="BV176" i="5"/>
  <c r="CK176" i="5" s="1"/>
  <c r="CB175" i="5"/>
  <c r="CL173" i="5"/>
  <c r="CQ173" i="5"/>
  <c r="CP173" i="5"/>
  <c r="CH174" i="5"/>
  <c r="CQ174" i="5" s="1"/>
  <c r="CK175" i="5"/>
  <c r="CD175" i="5"/>
  <c r="CE175" i="5"/>
  <c r="BR177" i="5"/>
  <c r="BS177" i="5"/>
  <c r="BN177" i="5"/>
  <c r="BO177" i="5"/>
  <c r="BP177" i="5"/>
  <c r="BM177" i="5"/>
  <c r="BU176" i="5"/>
  <c r="BI179" i="5"/>
  <c r="BK178" i="5"/>
  <c r="CE176" i="5" l="1"/>
  <c r="CD176" i="5"/>
  <c r="CH175" i="5"/>
  <c r="CM175" i="5" s="1"/>
  <c r="CM174" i="5"/>
  <c r="CP174" i="5"/>
  <c r="CG175" i="5"/>
  <c r="CJ176" i="5"/>
  <c r="CB176" i="5"/>
  <c r="CC176" i="5"/>
  <c r="BN178" i="5"/>
  <c r="BR178" i="5"/>
  <c r="BO178" i="5"/>
  <c r="BS178" i="5"/>
  <c r="BP178" i="5"/>
  <c r="BM178" i="5"/>
  <c r="BU177" i="5"/>
  <c r="BV177" i="5"/>
  <c r="BI180" i="5"/>
  <c r="BK179" i="5"/>
  <c r="CG176" i="5" l="1"/>
  <c r="CL176" i="5" s="1"/>
  <c r="CP175" i="5"/>
  <c r="CL175" i="5"/>
  <c r="CQ175" i="5"/>
  <c r="BU178" i="5"/>
  <c r="CC178" i="5" s="1"/>
  <c r="CK177" i="5"/>
  <c r="CE177" i="5"/>
  <c r="CD177" i="5"/>
  <c r="CJ177" i="5"/>
  <c r="CC177" i="5"/>
  <c r="CB177" i="5"/>
  <c r="BS179" i="5"/>
  <c r="BP179" i="5"/>
  <c r="BN179" i="5"/>
  <c r="BR179" i="5"/>
  <c r="BO179" i="5"/>
  <c r="BM179" i="5"/>
  <c r="BV178" i="5"/>
  <c r="CH176" i="5"/>
  <c r="BI181" i="5"/>
  <c r="BK180" i="5"/>
  <c r="CQ176" i="5" l="1"/>
  <c r="CJ178" i="5"/>
  <c r="CB178" i="5"/>
  <c r="CP176" i="5"/>
  <c r="CH177" i="5"/>
  <c r="CM177" i="5" s="1"/>
  <c r="CG177" i="5"/>
  <c r="BU179" i="5"/>
  <c r="CM176" i="5"/>
  <c r="AV21" i="9"/>
  <c r="BV179" i="5"/>
  <c r="BN180" i="5"/>
  <c r="BR180" i="5"/>
  <c r="BO180" i="5"/>
  <c r="BP180" i="5"/>
  <c r="BS180" i="5"/>
  <c r="BM180" i="5"/>
  <c r="CK178" i="5"/>
  <c r="CD178" i="5"/>
  <c r="CE178" i="5"/>
  <c r="BI182" i="5"/>
  <c r="BK181" i="5"/>
  <c r="CH178" i="5" l="1"/>
  <c r="CM178" i="5" s="1"/>
  <c r="BV180" i="5"/>
  <c r="CK180" i="5" s="1"/>
  <c r="CL177" i="5"/>
  <c r="CQ177" i="5"/>
  <c r="CP177" i="5"/>
  <c r="CG178" i="5"/>
  <c r="CL178" i="5" s="1"/>
  <c r="CJ179" i="5"/>
  <c r="CB179" i="5"/>
  <c r="CC179" i="5"/>
  <c r="BU180" i="5"/>
  <c r="BO181" i="5"/>
  <c r="BP181" i="5"/>
  <c r="BR181" i="5"/>
  <c r="BS181" i="5"/>
  <c r="BN181" i="5"/>
  <c r="BM181" i="5"/>
  <c r="CK179" i="5"/>
  <c r="CE179" i="5"/>
  <c r="CD179" i="5"/>
  <c r="BI183" i="5"/>
  <c r="BK182" i="5"/>
  <c r="CE180" i="5" l="1"/>
  <c r="CD180" i="5"/>
  <c r="CP178" i="5"/>
  <c r="CQ178" i="5"/>
  <c r="CG179" i="5"/>
  <c r="CH179" i="5"/>
  <c r="BR182" i="5"/>
  <c r="BP182" i="5"/>
  <c r="BO182" i="5"/>
  <c r="BN182" i="5"/>
  <c r="BS182" i="5"/>
  <c r="BM182" i="5"/>
  <c r="CJ180" i="5"/>
  <c r="CB180" i="5"/>
  <c r="CC180" i="5"/>
  <c r="BU181" i="5"/>
  <c r="BV181" i="5"/>
  <c r="BI184" i="5"/>
  <c r="BK183" i="5"/>
  <c r="CQ179" i="5" l="1"/>
  <c r="CP179" i="5"/>
  <c r="CH180" i="5"/>
  <c r="CM180" i="5" s="1"/>
  <c r="CG180" i="5"/>
  <c r="CM179" i="5"/>
  <c r="CK181" i="5"/>
  <c r="CD181" i="5"/>
  <c r="CE181" i="5"/>
  <c r="BS183" i="5"/>
  <c r="BP183" i="5"/>
  <c r="BR183" i="5"/>
  <c r="BN183" i="5"/>
  <c r="BO183" i="5"/>
  <c r="BM183" i="5"/>
  <c r="BV182" i="5"/>
  <c r="BU182" i="5"/>
  <c r="CL179" i="5"/>
  <c r="CJ181" i="5"/>
  <c r="CC181" i="5"/>
  <c r="CB181" i="5"/>
  <c r="BI185" i="5"/>
  <c r="BK184" i="5"/>
  <c r="CL180" i="5" l="1"/>
  <c r="CP180" i="5"/>
  <c r="CQ180" i="5"/>
  <c r="BR184" i="5"/>
  <c r="BO184" i="5"/>
  <c r="BS184" i="5"/>
  <c r="BN184" i="5"/>
  <c r="BP184" i="5"/>
  <c r="BM184" i="5"/>
  <c r="CK182" i="5"/>
  <c r="CE182" i="5"/>
  <c r="CD182" i="5"/>
  <c r="BU183" i="5"/>
  <c r="CG181" i="5"/>
  <c r="CH181" i="5"/>
  <c r="CJ182" i="5"/>
  <c r="CB182" i="5"/>
  <c r="CC182" i="5"/>
  <c r="BV183" i="5"/>
  <c r="BI186" i="5"/>
  <c r="BK185" i="5"/>
  <c r="BU184" i="5" l="1"/>
  <c r="CJ184" i="5" s="1"/>
  <c r="CQ181" i="5"/>
  <c r="CP181" i="5"/>
  <c r="BR185" i="5"/>
  <c r="BO185" i="5"/>
  <c r="BS185" i="5"/>
  <c r="BN185" i="5"/>
  <c r="BP185" i="5"/>
  <c r="BM185" i="5"/>
  <c r="CG182" i="5"/>
  <c r="CH182" i="5"/>
  <c r="CM182" i="5" s="1"/>
  <c r="CJ183" i="5"/>
  <c r="CB183" i="5"/>
  <c r="CC183" i="5"/>
  <c r="CL181" i="5"/>
  <c r="BV184" i="5"/>
  <c r="CK183" i="5"/>
  <c r="CE183" i="5"/>
  <c r="CD183" i="5"/>
  <c r="CM181" i="5"/>
  <c r="BI187" i="5"/>
  <c r="BK186" i="5"/>
  <c r="CC184" i="5" l="1"/>
  <c r="CL182" i="5"/>
  <c r="CP182" i="5"/>
  <c r="CQ182" i="5"/>
  <c r="BV185" i="5"/>
  <c r="CK185" i="5" s="1"/>
  <c r="CB184" i="5"/>
  <c r="BU185" i="5"/>
  <c r="CB185" i="5" s="1"/>
  <c r="BN186" i="5"/>
  <c r="BO186" i="5"/>
  <c r="BP186" i="5"/>
  <c r="BS186" i="5"/>
  <c r="BR186" i="5"/>
  <c r="BU186" i="5" s="1"/>
  <c r="BM186" i="5"/>
  <c r="CK184" i="5"/>
  <c r="CD184" i="5"/>
  <c r="CE184" i="5"/>
  <c r="CG183" i="5"/>
  <c r="CH183" i="5"/>
  <c r="CJ185" i="5"/>
  <c r="BI188" i="5"/>
  <c r="BK187" i="5"/>
  <c r="CC185" i="5" l="1"/>
  <c r="CE185" i="5"/>
  <c r="CD185" i="5"/>
  <c r="CG184" i="5"/>
  <c r="CL184" i="5" s="1"/>
  <c r="CH184" i="5"/>
  <c r="CM184" i="5" s="1"/>
  <c r="CQ183" i="5"/>
  <c r="CP183" i="5"/>
  <c r="BS187" i="5"/>
  <c r="BN187" i="5"/>
  <c r="BO187" i="5"/>
  <c r="BP187" i="5"/>
  <c r="BR187" i="5"/>
  <c r="BM187" i="5"/>
  <c r="CM183" i="5"/>
  <c r="BV186" i="5"/>
  <c r="CL183" i="5"/>
  <c r="CJ186" i="5"/>
  <c r="CB186" i="5"/>
  <c r="CC186" i="5"/>
  <c r="BI189" i="5"/>
  <c r="BK188" i="5"/>
  <c r="CP184" i="5" l="1"/>
  <c r="CH185" i="5"/>
  <c r="CM185" i="5" s="1"/>
  <c r="CG185" i="5"/>
  <c r="CL185" i="5" s="1"/>
  <c r="CQ184" i="5"/>
  <c r="BU187" i="5"/>
  <c r="CB187" i="5" s="1"/>
  <c r="BV187" i="5"/>
  <c r="CD187" i="5" s="1"/>
  <c r="BR188" i="5"/>
  <c r="BS188" i="5"/>
  <c r="BN188" i="5"/>
  <c r="BO188" i="5"/>
  <c r="BP188" i="5"/>
  <c r="BM188" i="5"/>
  <c r="CK186" i="5"/>
  <c r="CD186" i="5"/>
  <c r="CE186" i="5"/>
  <c r="BI190" i="5"/>
  <c r="BK189" i="5"/>
  <c r="CK187" i="5" l="1"/>
  <c r="CC187" i="5"/>
  <c r="CG186" i="5"/>
  <c r="CL186" i="5" s="1"/>
  <c r="CE187" i="5"/>
  <c r="CQ185" i="5"/>
  <c r="CJ187" i="5"/>
  <c r="CP185" i="5"/>
  <c r="BV188" i="5"/>
  <c r="CK188" i="5" s="1"/>
  <c r="CH186" i="5"/>
  <c r="BO189" i="5"/>
  <c r="BN189" i="5"/>
  <c r="BS189" i="5"/>
  <c r="BP189" i="5"/>
  <c r="BR189" i="5"/>
  <c r="BM189" i="5"/>
  <c r="BU188" i="5"/>
  <c r="BI191" i="5"/>
  <c r="BK190" i="5"/>
  <c r="CG187" i="5" l="1"/>
  <c r="AU22" i="9" s="1"/>
  <c r="CQ186" i="5"/>
  <c r="CH187" i="5"/>
  <c r="CM187" i="5" s="1"/>
  <c r="BV189" i="5"/>
  <c r="CK189" i="5" s="1"/>
  <c r="CD188" i="5"/>
  <c r="CE188" i="5"/>
  <c r="CP186" i="5"/>
  <c r="CL187" i="5"/>
  <c r="CM186" i="5"/>
  <c r="BR190" i="5"/>
  <c r="BS190" i="5"/>
  <c r="BO190" i="5"/>
  <c r="BN190" i="5"/>
  <c r="BP190" i="5"/>
  <c r="BM190" i="5"/>
  <c r="CJ188" i="5"/>
  <c r="CB188" i="5"/>
  <c r="CC188" i="5"/>
  <c r="BU189" i="5"/>
  <c r="BI192" i="5"/>
  <c r="BK191" i="5"/>
  <c r="AV22" i="9" l="1"/>
  <c r="CD189" i="5"/>
  <c r="CQ187" i="5"/>
  <c r="CP187" i="5"/>
  <c r="CE189" i="5"/>
  <c r="BV190" i="5"/>
  <c r="CD190" i="5" s="1"/>
  <c r="CJ189" i="5"/>
  <c r="CB189" i="5"/>
  <c r="CC189" i="5"/>
  <c r="BP191" i="5"/>
  <c r="BS191" i="5"/>
  <c r="BR191" i="5"/>
  <c r="BN191" i="5"/>
  <c r="BO191" i="5"/>
  <c r="BM191" i="5"/>
  <c r="CG188" i="5"/>
  <c r="CH188" i="5"/>
  <c r="BU190" i="5"/>
  <c r="BI193" i="5"/>
  <c r="BK192" i="5"/>
  <c r="CK190" i="5" l="1"/>
  <c r="CE190" i="5"/>
  <c r="CP188" i="5"/>
  <c r="CQ188" i="5"/>
  <c r="BU191" i="5"/>
  <c r="CC191" i="5" s="1"/>
  <c r="BV191" i="5"/>
  <c r="CD191" i="5" s="1"/>
  <c r="BO192" i="5"/>
  <c r="BS192" i="5"/>
  <c r="BR192" i="5"/>
  <c r="BP192" i="5"/>
  <c r="BN192" i="5"/>
  <c r="BM192" i="5"/>
  <c r="CB191" i="5"/>
  <c r="CM188" i="5"/>
  <c r="CJ190" i="5"/>
  <c r="CC190" i="5"/>
  <c r="CB190" i="5"/>
  <c r="CL188" i="5"/>
  <c r="CG189" i="5"/>
  <c r="CH189" i="5"/>
  <c r="CM189" i="5" s="1"/>
  <c r="BI194" i="5"/>
  <c r="BK193" i="5"/>
  <c r="CJ191" i="5" l="1"/>
  <c r="CL189" i="5"/>
  <c r="CQ189" i="5"/>
  <c r="CP189" i="5"/>
  <c r="BB36" i="9"/>
  <c r="BB13" i="9"/>
  <c r="BB27" i="9"/>
  <c r="BB42" i="9"/>
  <c r="BB29" i="9"/>
  <c r="BB14" i="9"/>
  <c r="BB15" i="9"/>
  <c r="BB30" i="9"/>
  <c r="BB37" i="9"/>
  <c r="BB16" i="9"/>
  <c r="BB17" i="9"/>
  <c r="BB38" i="9"/>
  <c r="BB18" i="9"/>
  <c r="BB19" i="9"/>
  <c r="BB31" i="9"/>
  <c r="BB20" i="9"/>
  <c r="BB39" i="9"/>
  <c r="BB21" i="9"/>
  <c r="BB22" i="9"/>
  <c r="BB40" i="9"/>
  <c r="BB23" i="9"/>
  <c r="CK191" i="5"/>
  <c r="CE191" i="5"/>
  <c r="CG191" i="5" s="1"/>
  <c r="BU192" i="5"/>
  <c r="BN193" i="5"/>
  <c r="BU193" i="5" s="1"/>
  <c r="BO193" i="5"/>
  <c r="BP193" i="5"/>
  <c r="BS193" i="5"/>
  <c r="BM193" i="5"/>
  <c r="CH190" i="5"/>
  <c r="CG190" i="5"/>
  <c r="BV192" i="5"/>
  <c r="BI195" i="5"/>
  <c r="BK194" i="5"/>
  <c r="CH191" i="5" l="1"/>
  <c r="CM191" i="5" s="1"/>
  <c r="CP190" i="5"/>
  <c r="CQ190" i="5"/>
  <c r="CL191" i="5"/>
  <c r="BV193" i="5"/>
  <c r="CK193" i="5" s="1"/>
  <c r="CL190" i="5"/>
  <c r="BP194" i="5"/>
  <c r="BS194" i="5"/>
  <c r="BN194" i="5"/>
  <c r="BU194" i="5" s="1"/>
  <c r="BO194" i="5"/>
  <c r="BM194" i="5"/>
  <c r="CK192" i="5"/>
  <c r="CE192" i="5"/>
  <c r="CD192" i="5"/>
  <c r="CJ192" i="5"/>
  <c r="CC192" i="5"/>
  <c r="CB192" i="5"/>
  <c r="CJ193" i="5"/>
  <c r="CB193" i="5"/>
  <c r="CC193" i="5"/>
  <c r="CM190" i="5"/>
  <c r="BI196" i="5"/>
  <c r="BK195" i="5"/>
  <c r="BV194" i="5" l="1"/>
  <c r="CK194" i="5" s="1"/>
  <c r="CQ191" i="5"/>
  <c r="CE193" i="5"/>
  <c r="CP191" i="5"/>
  <c r="CD193" i="5"/>
  <c r="CG192" i="5"/>
  <c r="CH192" i="5"/>
  <c r="CJ194" i="5"/>
  <c r="CB194" i="5"/>
  <c r="CC194" i="5"/>
  <c r="BP195" i="5"/>
  <c r="BN195" i="5"/>
  <c r="BU195" i="5" s="1"/>
  <c r="BS195" i="5"/>
  <c r="BO195" i="5"/>
  <c r="BM195" i="5"/>
  <c r="BI197" i="5"/>
  <c r="BK196" i="5"/>
  <c r="CD194" i="5" l="1"/>
  <c r="CE194" i="5"/>
  <c r="BV195" i="5"/>
  <c r="CD195" i="5" s="1"/>
  <c r="CH193" i="5"/>
  <c r="CM193" i="5" s="1"/>
  <c r="CG193" i="5"/>
  <c r="CP192" i="5"/>
  <c r="CQ192" i="5"/>
  <c r="BS196" i="5"/>
  <c r="BP196" i="5"/>
  <c r="BO196" i="5"/>
  <c r="BN196" i="5"/>
  <c r="BU196" i="5" s="1"/>
  <c r="BM196" i="5"/>
  <c r="CM192" i="5"/>
  <c r="CK195" i="5"/>
  <c r="CE195" i="5"/>
  <c r="CL192" i="5"/>
  <c r="CJ195" i="5"/>
  <c r="CB195" i="5"/>
  <c r="CC195" i="5"/>
  <c r="BI198" i="5"/>
  <c r="BK197" i="5"/>
  <c r="CG194" i="5" l="1"/>
  <c r="CP194" i="5" s="1"/>
  <c r="CH194" i="5"/>
  <c r="CM194" i="5" s="1"/>
  <c r="CP193" i="5"/>
  <c r="CL193" i="5"/>
  <c r="CQ193" i="5"/>
  <c r="BV196" i="5"/>
  <c r="CD196" i="5" s="1"/>
  <c r="BO197" i="5"/>
  <c r="BN197" i="5"/>
  <c r="BU197" i="5" s="1"/>
  <c r="BP197" i="5"/>
  <c r="BS197" i="5"/>
  <c r="BM197" i="5"/>
  <c r="CH195" i="5"/>
  <c r="CG195" i="5"/>
  <c r="CJ196" i="5"/>
  <c r="CB196" i="5"/>
  <c r="CC196" i="5"/>
  <c r="BI199" i="5"/>
  <c r="BK198" i="5"/>
  <c r="CQ194" i="5" l="1"/>
  <c r="CL194" i="5"/>
  <c r="CK196" i="5"/>
  <c r="CE196" i="5"/>
  <c r="CG196" i="5" s="1"/>
  <c r="BV197" i="5"/>
  <c r="CK197" i="5" s="1"/>
  <c r="CQ195" i="5"/>
  <c r="CP195" i="5"/>
  <c r="CL195" i="5"/>
  <c r="CM195" i="5"/>
  <c r="CJ197" i="5"/>
  <c r="CB197" i="5"/>
  <c r="CC197" i="5"/>
  <c r="BO198" i="5"/>
  <c r="BS198" i="5"/>
  <c r="BN198" i="5"/>
  <c r="BP198" i="5"/>
  <c r="BM198" i="5"/>
  <c r="BI200" i="5"/>
  <c r="BK199" i="5"/>
  <c r="CH196" i="5" l="1"/>
  <c r="CM196" i="5" s="1"/>
  <c r="CE197" i="5"/>
  <c r="CD197" i="5"/>
  <c r="CL196" i="5"/>
  <c r="CP196" i="5"/>
  <c r="BU198" i="5"/>
  <c r="CB198" i="5" s="1"/>
  <c r="BV198" i="5"/>
  <c r="BP199" i="5"/>
  <c r="BO199" i="5"/>
  <c r="BN199" i="5"/>
  <c r="BU199" i="5" s="1"/>
  <c r="BS199" i="5"/>
  <c r="BM199" i="5"/>
  <c r="BI201" i="5"/>
  <c r="BK200" i="5"/>
  <c r="CQ196" i="5" l="1"/>
  <c r="CH197" i="5"/>
  <c r="CM197" i="5" s="1"/>
  <c r="CG197" i="5"/>
  <c r="CL197" i="5" s="1"/>
  <c r="BV199" i="5"/>
  <c r="CD199" i="5" s="1"/>
  <c r="CC198" i="5"/>
  <c r="CJ198" i="5"/>
  <c r="CJ199" i="5"/>
  <c r="CB199" i="5"/>
  <c r="CC199" i="5"/>
  <c r="CK198" i="5"/>
  <c r="CE198" i="5"/>
  <c r="CD198" i="5"/>
  <c r="BS200" i="5"/>
  <c r="BP200" i="5"/>
  <c r="BO200" i="5"/>
  <c r="BN200" i="5"/>
  <c r="BM200" i="5"/>
  <c r="AV23" i="9"/>
  <c r="AU23" i="9"/>
  <c r="BI202" i="5"/>
  <c r="BK201" i="5"/>
  <c r="CK199" i="5" l="1"/>
  <c r="CP197" i="5"/>
  <c r="CQ197" i="5"/>
  <c r="CH198" i="5"/>
  <c r="CM198" i="5" s="1"/>
  <c r="CE199" i="5"/>
  <c r="CH199" i="5" s="1"/>
  <c r="CM199" i="5" s="1"/>
  <c r="BU200" i="5"/>
  <c r="CB200" i="5" s="1"/>
  <c r="CG198" i="5"/>
  <c r="CL198" i="5" s="1"/>
  <c r="BN201" i="5"/>
  <c r="BU201" i="5" s="1"/>
  <c r="BS201" i="5"/>
  <c r="BP201" i="5"/>
  <c r="BO201" i="5"/>
  <c r="BM201" i="5"/>
  <c r="CG199" i="5"/>
  <c r="BV200" i="5"/>
  <c r="BI203" i="5"/>
  <c r="BK202" i="5"/>
  <c r="CC200" i="5" l="1"/>
  <c r="CJ200" i="5"/>
  <c r="CL199" i="5"/>
  <c r="CQ199" i="5"/>
  <c r="CP199" i="5"/>
  <c r="CP198" i="5"/>
  <c r="CQ198" i="5"/>
  <c r="BS202" i="5"/>
  <c r="BN202" i="5"/>
  <c r="BU202" i="5" s="1"/>
  <c r="BO202" i="5"/>
  <c r="BP202" i="5"/>
  <c r="BM202" i="5"/>
  <c r="CJ201" i="5"/>
  <c r="CB201" i="5"/>
  <c r="CC201" i="5"/>
  <c r="CK200" i="5"/>
  <c r="CE200" i="5"/>
  <c r="CD200" i="5"/>
  <c r="BV201" i="5"/>
  <c r="BI204" i="5"/>
  <c r="BK203" i="5"/>
  <c r="CH200" i="5" l="1"/>
  <c r="CM200" i="5" s="1"/>
  <c r="BV202" i="5"/>
  <c r="CD202" i="5" s="1"/>
  <c r="CJ202" i="5"/>
  <c r="CB202" i="5"/>
  <c r="CC202" i="5"/>
  <c r="CG200" i="5"/>
  <c r="CK201" i="5"/>
  <c r="CD201" i="5"/>
  <c r="CE201" i="5"/>
  <c r="BP203" i="5"/>
  <c r="BN203" i="5"/>
  <c r="BU203" i="5" s="1"/>
  <c r="BS203" i="5"/>
  <c r="BO203" i="5"/>
  <c r="BM203" i="5"/>
  <c r="BI205" i="5"/>
  <c r="BK204" i="5"/>
  <c r="BV203" i="5" l="1"/>
  <c r="CK203" i="5" s="1"/>
  <c r="CG201" i="5"/>
  <c r="CL201" i="5" s="1"/>
  <c r="CK202" i="5"/>
  <c r="CE202" i="5"/>
  <c r="CG202" i="5" s="1"/>
  <c r="CP200" i="5"/>
  <c r="CQ200" i="5"/>
  <c r="CH201" i="5"/>
  <c r="CM201" i="5" s="1"/>
  <c r="CJ203" i="5"/>
  <c r="CB203" i="5"/>
  <c r="CC203" i="5"/>
  <c r="CL200" i="5"/>
  <c r="BS204" i="5"/>
  <c r="BN204" i="5"/>
  <c r="BU204" i="5" s="1"/>
  <c r="BO204" i="5"/>
  <c r="BP204" i="5"/>
  <c r="BM204" i="5"/>
  <c r="BI206" i="5"/>
  <c r="BK205" i="5"/>
  <c r="CH202" i="5" l="1"/>
  <c r="CP202" i="5" s="1"/>
  <c r="CD203" i="5"/>
  <c r="CE203" i="5"/>
  <c r="BV204" i="5"/>
  <c r="CE204" i="5" s="1"/>
  <c r="CQ201" i="5"/>
  <c r="CL202" i="5"/>
  <c r="CP201" i="5"/>
  <c r="BO205" i="5"/>
  <c r="BN205" i="5"/>
  <c r="BU205" i="5" s="1"/>
  <c r="BS205" i="5"/>
  <c r="BP205" i="5"/>
  <c r="BM205" i="5"/>
  <c r="CJ204" i="5"/>
  <c r="CB204" i="5"/>
  <c r="CC204" i="5"/>
  <c r="BI207" i="5"/>
  <c r="BK206" i="5"/>
  <c r="CM202" i="5" l="1"/>
  <c r="CQ202" i="5"/>
  <c r="CD204" i="5"/>
  <c r="CG204" i="5" s="1"/>
  <c r="CH203" i="5"/>
  <c r="CM203" i="5" s="1"/>
  <c r="CK204" i="5"/>
  <c r="CG203" i="5"/>
  <c r="CL203" i="5" s="1"/>
  <c r="CH204" i="5"/>
  <c r="CM204" i="5" s="1"/>
  <c r="CJ205" i="5"/>
  <c r="CB205" i="5"/>
  <c r="CC205" i="5"/>
  <c r="BP206" i="5"/>
  <c r="BN206" i="5"/>
  <c r="BU206" i="5" s="1"/>
  <c r="BO206" i="5"/>
  <c r="BS206" i="5"/>
  <c r="BM206" i="5"/>
  <c r="BV205" i="5"/>
  <c r="BI208" i="5"/>
  <c r="BK207" i="5"/>
  <c r="CQ203" i="5" l="1"/>
  <c r="CP203" i="5"/>
  <c r="BV206" i="5"/>
  <c r="CE206" i="5" s="1"/>
  <c r="CL204" i="5"/>
  <c r="CQ204" i="5"/>
  <c r="CP204" i="5"/>
  <c r="BP207" i="5"/>
  <c r="BO207" i="5"/>
  <c r="BN207" i="5"/>
  <c r="BU207" i="5" s="1"/>
  <c r="BS207" i="5"/>
  <c r="BM207" i="5"/>
  <c r="CJ206" i="5"/>
  <c r="CB206" i="5"/>
  <c r="CC206" i="5"/>
  <c r="CK205" i="5"/>
  <c r="CD205" i="5"/>
  <c r="CE205" i="5"/>
  <c r="BI209" i="5"/>
  <c r="BK208" i="5"/>
  <c r="CK206" i="5" l="1"/>
  <c r="CD206" i="5"/>
  <c r="CG206" i="5" s="1"/>
  <c r="CH205" i="5"/>
  <c r="CM205" i="5" s="1"/>
  <c r="CJ207" i="5"/>
  <c r="CC207" i="5"/>
  <c r="CB207" i="5"/>
  <c r="BN208" i="5"/>
  <c r="BS208" i="5"/>
  <c r="BO208" i="5"/>
  <c r="BP208" i="5"/>
  <c r="BM208" i="5"/>
  <c r="CG205" i="5"/>
  <c r="BV207" i="5"/>
  <c r="BI210" i="5"/>
  <c r="BK209" i="5"/>
  <c r="CH206" i="5" l="1"/>
  <c r="CM206" i="5" s="1"/>
  <c r="BU208" i="5"/>
  <c r="CJ208" i="5" s="1"/>
  <c r="CP205" i="5"/>
  <c r="CQ205" i="5"/>
  <c r="CL206" i="5"/>
  <c r="CQ206" i="5"/>
  <c r="CP206" i="5"/>
  <c r="BO209" i="5"/>
  <c r="BN209" i="5"/>
  <c r="BS209" i="5"/>
  <c r="BP209" i="5"/>
  <c r="BM209" i="5"/>
  <c r="CL205" i="5"/>
  <c r="BV208" i="5"/>
  <c r="CK207" i="5"/>
  <c r="CD207" i="5"/>
  <c r="CE207" i="5"/>
  <c r="BI211" i="5"/>
  <c r="BK210" i="5"/>
  <c r="CH207" i="5" l="1"/>
  <c r="CM207" i="5" s="1"/>
  <c r="CB208" i="5"/>
  <c r="CC208" i="5"/>
  <c r="BU209" i="5"/>
  <c r="CC209" i="5" s="1"/>
  <c r="CG207" i="5"/>
  <c r="AV24" i="9"/>
  <c r="CK208" i="5"/>
  <c r="CD208" i="5"/>
  <c r="CE208" i="5"/>
  <c r="BV209" i="5"/>
  <c r="BS210" i="5"/>
  <c r="BN210" i="5"/>
  <c r="BU210" i="5" s="1"/>
  <c r="BO210" i="5"/>
  <c r="BM210" i="5"/>
  <c r="BP210" i="5"/>
  <c r="BI212" i="5"/>
  <c r="BK211" i="5"/>
  <c r="CJ209" i="5" l="1"/>
  <c r="CB209" i="5"/>
  <c r="BV210" i="5"/>
  <c r="CD210" i="5" s="1"/>
  <c r="CH208" i="5"/>
  <c r="CM208" i="5" s="1"/>
  <c r="CL207" i="5"/>
  <c r="CP207" i="5"/>
  <c r="CQ207" i="5"/>
  <c r="AU24" i="9"/>
  <c r="CG208" i="5"/>
  <c r="CL208" i="5" s="1"/>
  <c r="CJ210" i="5"/>
  <c r="CC210" i="5"/>
  <c r="CB210" i="5"/>
  <c r="CK209" i="5"/>
  <c r="CE209" i="5"/>
  <c r="CD209" i="5"/>
  <c r="BO211" i="5"/>
  <c r="BS211" i="5"/>
  <c r="BP211" i="5"/>
  <c r="BN211" i="5"/>
  <c r="BM211" i="5"/>
  <c r="BI213" i="5"/>
  <c r="BK212" i="5"/>
  <c r="CE210" i="5" l="1"/>
  <c r="CH210" i="5" s="1"/>
  <c r="CM210" i="5" s="1"/>
  <c r="BU211" i="5"/>
  <c r="CC211" i="5" s="1"/>
  <c r="CK210" i="5"/>
  <c r="CH209" i="5"/>
  <c r="CM209" i="5" s="1"/>
  <c r="CP208" i="5"/>
  <c r="CQ208" i="5"/>
  <c r="CG209" i="5"/>
  <c r="CQ209" i="5" s="1"/>
  <c r="BV211" i="5"/>
  <c r="BS212" i="5"/>
  <c r="BP212" i="5"/>
  <c r="BN212" i="5"/>
  <c r="BO212" i="5"/>
  <c r="BM212" i="5"/>
  <c r="BI214" i="5"/>
  <c r="BK213" i="5"/>
  <c r="CB211" i="5" l="1"/>
  <c r="CJ211" i="5"/>
  <c r="CG210" i="5"/>
  <c r="CP210" i="5" s="1"/>
  <c r="BU212" i="5"/>
  <c r="CC212" i="5" s="1"/>
  <c r="CD211" i="5"/>
  <c r="CK211" i="5"/>
  <c r="CL209" i="5"/>
  <c r="CP209" i="5"/>
  <c r="CE211" i="5"/>
  <c r="CH211" i="5" s="1"/>
  <c r="CM211" i="5" s="1"/>
  <c r="BP213" i="5"/>
  <c r="BN213" i="5"/>
  <c r="BS213" i="5"/>
  <c r="BO213" i="5"/>
  <c r="BM213" i="5"/>
  <c r="BV212" i="5"/>
  <c r="CB212" i="5"/>
  <c r="BI215" i="5"/>
  <c r="BK214" i="5"/>
  <c r="CL210" i="5" l="1"/>
  <c r="CQ210" i="5"/>
  <c r="BU213" i="5"/>
  <c r="CB213" i="5" s="1"/>
  <c r="CJ212" i="5"/>
  <c r="BV213" i="5"/>
  <c r="CE213" i="5" s="1"/>
  <c r="CG211" i="5"/>
  <c r="CQ211" i="5" s="1"/>
  <c r="BS214" i="5"/>
  <c r="BN214" i="5"/>
  <c r="BU214" i="5" s="1"/>
  <c r="BO214" i="5"/>
  <c r="BP214" i="5"/>
  <c r="BM214" i="5"/>
  <c r="CK212" i="5"/>
  <c r="CE212" i="5"/>
  <c r="CD212" i="5"/>
  <c r="CJ213" i="5"/>
  <c r="BI216" i="5"/>
  <c r="BK215" i="5"/>
  <c r="CK213" i="5" l="1"/>
  <c r="CC213" i="5"/>
  <c r="CD213" i="5"/>
  <c r="CH212" i="5"/>
  <c r="CM212" i="5" s="1"/>
  <c r="CP211" i="5"/>
  <c r="CL211" i="5"/>
  <c r="CG212" i="5"/>
  <c r="CL212" i="5" s="1"/>
  <c r="BV214" i="5"/>
  <c r="CJ214" i="5"/>
  <c r="CC214" i="5"/>
  <c r="CB214" i="5"/>
  <c r="BO215" i="5"/>
  <c r="BN215" i="5"/>
  <c r="BS215" i="5"/>
  <c r="BP215" i="5"/>
  <c r="BM215" i="5"/>
  <c r="BI217" i="5"/>
  <c r="BK216" i="5"/>
  <c r="CH213" i="5" l="1"/>
  <c r="CM213" i="5" s="1"/>
  <c r="CG213" i="5"/>
  <c r="CQ213" i="5" s="1"/>
  <c r="BU215" i="5"/>
  <c r="CB215" i="5" s="1"/>
  <c r="CE214" i="5"/>
  <c r="BV215" i="5"/>
  <c r="CK215" i="5" s="1"/>
  <c r="CK214" i="5"/>
  <c r="CD214" i="5"/>
  <c r="CP212" i="5"/>
  <c r="CQ212" i="5"/>
  <c r="CL213" i="5"/>
  <c r="CJ215" i="5"/>
  <c r="BP216" i="5"/>
  <c r="BO216" i="5"/>
  <c r="BN216" i="5"/>
  <c r="BS216" i="5"/>
  <c r="BM216" i="5"/>
  <c r="BI218" i="5"/>
  <c r="BK217" i="5"/>
  <c r="CG214" i="5" l="1"/>
  <c r="CL214" i="5" s="1"/>
  <c r="CE215" i="5"/>
  <c r="CP213" i="5"/>
  <c r="BA42" i="9"/>
  <c r="BA27" i="9"/>
  <c r="BA29" i="9"/>
  <c r="BA36" i="9"/>
  <c r="BA13" i="9"/>
  <c r="BA14" i="9"/>
  <c r="BA15" i="9"/>
  <c r="BA37" i="9"/>
  <c r="BA30" i="9"/>
  <c r="BA16" i="9"/>
  <c r="BA17" i="9"/>
  <c r="BA38" i="9"/>
  <c r="BA18" i="9"/>
  <c r="BA19" i="9"/>
  <c r="BA20" i="9"/>
  <c r="BA31" i="9"/>
  <c r="BA39" i="9"/>
  <c r="BA21" i="9"/>
  <c r="BA22" i="9"/>
  <c r="BA40" i="9"/>
  <c r="BA23" i="9"/>
  <c r="BA24" i="9"/>
  <c r="BA25" i="9"/>
  <c r="BA41" i="9"/>
  <c r="BA32" i="9"/>
  <c r="BU216" i="5"/>
  <c r="CC216" i="5" s="1"/>
  <c r="AZ36" i="9"/>
  <c r="AZ42" i="9"/>
  <c r="AZ29" i="9"/>
  <c r="AZ27" i="9"/>
  <c r="AZ13" i="9"/>
  <c r="AZ14" i="9"/>
  <c r="AZ15" i="9"/>
  <c r="AZ30" i="9"/>
  <c r="AZ37" i="9"/>
  <c r="AZ16" i="9"/>
  <c r="AZ17" i="9"/>
  <c r="AZ38" i="9"/>
  <c r="AZ18" i="9"/>
  <c r="AZ19" i="9"/>
  <c r="AZ20" i="9"/>
  <c r="AZ39" i="9"/>
  <c r="AZ31" i="9"/>
  <c r="AZ21" i="9"/>
  <c r="AZ22" i="9"/>
  <c r="AZ40" i="9"/>
  <c r="AZ23" i="9"/>
  <c r="AZ24" i="9"/>
  <c r="AZ25" i="9"/>
  <c r="AZ32" i="9"/>
  <c r="BC13" i="9"/>
  <c r="BC36" i="9"/>
  <c r="BC27" i="9"/>
  <c r="BC42" i="9"/>
  <c r="BC29" i="9"/>
  <c r="BC14" i="9"/>
  <c r="BC15" i="9"/>
  <c r="BC37" i="9"/>
  <c r="BC30" i="9"/>
  <c r="BC16" i="9"/>
  <c r="BC17" i="9"/>
  <c r="BC38" i="9"/>
  <c r="BC18" i="9"/>
  <c r="BC19" i="9"/>
  <c r="BC20" i="9"/>
  <c r="BC31" i="9"/>
  <c r="BC39" i="9"/>
  <c r="BC21" i="9"/>
  <c r="BC22" i="9"/>
  <c r="BC40" i="9"/>
  <c r="BC23" i="9"/>
  <c r="BC24" i="9"/>
  <c r="BC25" i="9"/>
  <c r="BC32" i="9"/>
  <c r="BC41" i="9"/>
  <c r="CH214" i="5"/>
  <c r="CM214" i="5" s="1"/>
  <c r="CC215" i="5"/>
  <c r="AZ41" i="9"/>
  <c r="CD215" i="5"/>
  <c r="BV216" i="5"/>
  <c r="BI219" i="5"/>
  <c r="BK218" i="5"/>
  <c r="CQ214" i="5" l="1"/>
  <c r="BD41" i="9"/>
  <c r="CP214" i="5"/>
  <c r="CB216" i="5"/>
  <c r="CG215" i="5"/>
  <c r="CP215" i="5" s="1"/>
  <c r="CH215" i="5"/>
  <c r="CM215" i="5" s="1"/>
  <c r="BD36" i="9"/>
  <c r="BD13" i="9"/>
  <c r="BD27" i="9"/>
  <c r="BD29" i="9"/>
  <c r="BD42" i="9"/>
  <c r="BD14" i="9"/>
  <c r="BD15" i="9"/>
  <c r="BD30" i="9"/>
  <c r="BD37" i="9"/>
  <c r="BD16" i="9"/>
  <c r="BD17" i="9"/>
  <c r="BD38" i="9"/>
  <c r="BD18" i="9"/>
  <c r="BD19" i="9"/>
  <c r="BD20" i="9"/>
  <c r="BD31" i="9"/>
  <c r="BD39" i="9"/>
  <c r="BD21" i="9"/>
  <c r="BD22" i="9"/>
  <c r="BD40" i="9"/>
  <c r="BD23" i="9"/>
  <c r="BD24" i="9"/>
  <c r="BD25" i="9"/>
  <c r="CJ216" i="5"/>
  <c r="BE36" i="9"/>
  <c r="BE29" i="9"/>
  <c r="BE27" i="9"/>
  <c r="BE42" i="9"/>
  <c r="BE13" i="9"/>
  <c r="BE14" i="9"/>
  <c r="BE15" i="9"/>
  <c r="BE30" i="9"/>
  <c r="BE37" i="9"/>
  <c r="BE16" i="9"/>
  <c r="BE17" i="9"/>
  <c r="BE38" i="9"/>
  <c r="BE18" i="9"/>
  <c r="BE19" i="9"/>
  <c r="BE20" i="9"/>
  <c r="BE31" i="9"/>
  <c r="BE39" i="9"/>
  <c r="BE21" i="9"/>
  <c r="BE22" i="9"/>
  <c r="BE40" i="9"/>
  <c r="BE23" i="9"/>
  <c r="BE24" i="9"/>
  <c r="BE25" i="9"/>
  <c r="BE32" i="9"/>
  <c r="BE41" i="9"/>
  <c r="BD32" i="9"/>
  <c r="CL215" i="5"/>
  <c r="CK216" i="5"/>
  <c r="CD216" i="5"/>
  <c r="CE216" i="5"/>
  <c r="BI220" i="5"/>
  <c r="BK219" i="5"/>
  <c r="CQ215" i="5" l="1"/>
  <c r="CH216" i="5"/>
  <c r="CM216" i="5" s="1"/>
  <c r="CG216" i="5"/>
  <c r="CL216" i="5" s="1"/>
  <c r="AU36" i="9"/>
  <c r="AU29" i="9"/>
  <c r="AU14" i="9"/>
  <c r="AU15" i="9"/>
  <c r="AU30" i="9"/>
  <c r="AU37" i="9"/>
  <c r="AU17" i="9"/>
  <c r="AU38" i="9"/>
  <c r="AU20" i="9"/>
  <c r="AU39" i="9"/>
  <c r="AU31" i="9"/>
  <c r="AU21" i="9"/>
  <c r="AU40" i="9"/>
  <c r="AV36" i="9"/>
  <c r="AV29" i="9"/>
  <c r="AV14" i="9"/>
  <c r="AV15" i="9"/>
  <c r="AV37" i="9"/>
  <c r="AV30" i="9"/>
  <c r="AV38" i="9"/>
  <c r="AV18" i="9"/>
  <c r="AV20" i="9"/>
  <c r="AV31" i="9"/>
  <c r="AV39" i="9"/>
  <c r="AV40" i="9"/>
  <c r="BI221" i="5"/>
  <c r="BK220" i="5"/>
  <c r="AV25" i="9" l="1"/>
  <c r="AV27" i="9"/>
  <c r="AV41" i="9"/>
  <c r="AV32" i="9"/>
  <c r="AV42" i="9"/>
  <c r="AU25" i="9"/>
  <c r="AU27" i="9"/>
  <c r="AU41" i="9"/>
  <c r="AU42" i="9"/>
  <c r="CP216" i="5"/>
  <c r="CQ216" i="5"/>
  <c r="AU32" i="9"/>
  <c r="BI222" i="5"/>
  <c r="BK221" i="5"/>
  <c r="AW42" i="9" l="1"/>
  <c r="AW36" i="9"/>
  <c r="AW27" i="9"/>
  <c r="AW29" i="9"/>
  <c r="AW14" i="9"/>
  <c r="AW37" i="9"/>
  <c r="AW15" i="9"/>
  <c r="AW30" i="9"/>
  <c r="AW16" i="9"/>
  <c r="AW17" i="9"/>
  <c r="AW38" i="9"/>
  <c r="AW18" i="9"/>
  <c r="AW19" i="9"/>
  <c r="AW20" i="9"/>
  <c r="AW31" i="9"/>
  <c r="AW39" i="9"/>
  <c r="AW21" i="9"/>
  <c r="AW22" i="9"/>
  <c r="AW40" i="9"/>
  <c r="AW23" i="9"/>
  <c r="AW24" i="9"/>
  <c r="AW25" i="9"/>
  <c r="AW41" i="9"/>
  <c r="AW32" i="9"/>
  <c r="AX27" i="9"/>
  <c r="AX29" i="9"/>
  <c r="AX36" i="9"/>
  <c r="AX42" i="9"/>
  <c r="AX13" i="9"/>
  <c r="AX14" i="9"/>
  <c r="AX30" i="9"/>
  <c r="AX37" i="9"/>
  <c r="AX15" i="9"/>
  <c r="AX16" i="9"/>
  <c r="AX17" i="9"/>
  <c r="AX38" i="9"/>
  <c r="AX18" i="9"/>
  <c r="AX19" i="9"/>
  <c r="AX20" i="9"/>
  <c r="AX31" i="9"/>
  <c r="AX39" i="9"/>
  <c r="AX21" i="9"/>
  <c r="AX22" i="9"/>
  <c r="AX40" i="9"/>
  <c r="AX23" i="9"/>
  <c r="AX24" i="9"/>
  <c r="AX41" i="9"/>
  <c r="AX25" i="9"/>
  <c r="AX32" i="9"/>
  <c r="BI223" i="5"/>
  <c r="BK222" i="5"/>
  <c r="BI224" i="5" l="1"/>
  <c r="BK223" i="5"/>
  <c r="BI225" i="5" l="1"/>
  <c r="BK224" i="5"/>
  <c r="BI226" i="5" l="1"/>
  <c r="BK225" i="5"/>
  <c r="BI227" i="5" l="1"/>
  <c r="BK226" i="5"/>
  <c r="BI228" i="5" l="1"/>
  <c r="BK228" i="5" s="1"/>
  <c r="BK227" i="5"/>
</calcChain>
</file>

<file path=xl/comments1.xml><?xml version="1.0" encoding="utf-8"?>
<comments xmlns="http://schemas.openxmlformats.org/spreadsheetml/2006/main">
  <authors>
    <author>IISG-User</author>
    <author>Matthias</author>
  </authors>
  <commentList>
    <comment ref="AN168" authorId="0">
      <text>
        <r>
          <rPr>
            <b/>
            <sz val="8"/>
            <color indexed="81"/>
            <rFont val="Tahoma"/>
            <family val="2"/>
          </rPr>
          <t>IISG-User:</t>
        </r>
        <r>
          <rPr>
            <sz val="8"/>
            <color indexed="81"/>
            <rFont val="Tahoma"/>
            <family val="2"/>
          </rPr>
          <t xml:space="preserve">
Onduidelijk of deze verkoop een contract of veiling betreft.</t>
        </r>
      </text>
    </comment>
    <comment ref="AE170" authorId="1">
      <text>
        <r>
          <rPr>
            <b/>
            <sz val="9"/>
            <color indexed="81"/>
            <rFont val="Tahoma"/>
            <family val="2"/>
          </rPr>
          <t>Matthias:</t>
        </r>
        <r>
          <rPr>
            <sz val="9"/>
            <color indexed="81"/>
            <rFont val="Tahoma"/>
            <family val="2"/>
          </rPr>
          <t xml:space="preserve">
Niet meegeteld in gemiddelde (want uitzonderlijk lage prijs)</t>
        </r>
      </text>
    </comment>
    <comment ref="AO171" authorId="0">
      <text>
        <r>
          <rPr>
            <b/>
            <sz val="8"/>
            <color indexed="81"/>
            <rFont val="Tahoma"/>
            <family val="2"/>
          </rPr>
          <t>IISG-User:</t>
        </r>
        <r>
          <rPr>
            <sz val="8"/>
            <color indexed="81"/>
            <rFont val="Tahoma"/>
            <family val="2"/>
          </rPr>
          <t xml:space="preserve">
Onduidelijk of deze verkoop een contract of veiling betreft.</t>
        </r>
      </text>
    </comment>
    <comment ref="AN173" authorId="0">
      <text>
        <r>
          <rPr>
            <b/>
            <sz val="8"/>
            <color indexed="81"/>
            <rFont val="Tahoma"/>
            <family val="2"/>
          </rPr>
          <t>IISG-User:</t>
        </r>
        <r>
          <rPr>
            <sz val="8"/>
            <color indexed="81"/>
            <rFont val="Tahoma"/>
            <family val="2"/>
          </rPr>
          <t xml:space="preserve">
Onduidelijk of deze verkoop een contract of veiling betreft.</t>
        </r>
      </text>
    </comment>
    <comment ref="AN175" authorId="0">
      <text>
        <r>
          <rPr>
            <b/>
            <sz val="8"/>
            <color indexed="81"/>
            <rFont val="Tahoma"/>
            <family val="2"/>
          </rPr>
          <t>IISG-User:</t>
        </r>
        <r>
          <rPr>
            <sz val="8"/>
            <color indexed="81"/>
            <rFont val="Tahoma"/>
            <family val="2"/>
          </rPr>
          <t xml:space="preserve">
Onduidelijk of deze verkoop een contract of veiling betreft.</t>
        </r>
      </text>
    </comment>
    <comment ref="AN176" authorId="0">
      <text>
        <r>
          <rPr>
            <b/>
            <sz val="8"/>
            <color indexed="81"/>
            <rFont val="Tahoma"/>
            <family val="2"/>
          </rPr>
          <t>IISG-User:</t>
        </r>
        <r>
          <rPr>
            <sz val="8"/>
            <color indexed="81"/>
            <rFont val="Tahoma"/>
            <family val="2"/>
          </rPr>
          <t xml:space="preserve">
Onduidelijk of deze verkoop een contract of veiling betreft.</t>
        </r>
      </text>
    </comment>
    <comment ref="AN177" authorId="0">
      <text>
        <r>
          <rPr>
            <b/>
            <sz val="8"/>
            <color indexed="81"/>
            <rFont val="Tahoma"/>
            <family val="2"/>
          </rPr>
          <t>IISG-User:</t>
        </r>
        <r>
          <rPr>
            <sz val="8"/>
            <color indexed="81"/>
            <rFont val="Tahoma"/>
            <family val="2"/>
          </rPr>
          <t xml:space="preserve">
Onduidelijk of deze verkoop een contract of veiling betreft.</t>
        </r>
      </text>
    </comment>
    <comment ref="AN184" authorId="0">
      <text>
        <r>
          <rPr>
            <b/>
            <sz val="8"/>
            <color indexed="81"/>
            <rFont val="Tahoma"/>
            <family val="2"/>
          </rPr>
          <t>IISG-User:</t>
        </r>
        <r>
          <rPr>
            <sz val="8"/>
            <color indexed="81"/>
            <rFont val="Tahoma"/>
            <family val="2"/>
          </rPr>
          <t xml:space="preserve">
Onduidelijk of deze verkoop een contract of veiling betreft.</t>
        </r>
      </text>
    </comment>
  </commentList>
</comments>
</file>

<file path=xl/connections.xml><?xml version="1.0" encoding="utf-8"?>
<connections xmlns="http://schemas.openxmlformats.org/spreadsheetml/2006/main">
  <connection id="1" name="data" type="6" refreshedVersion="3" background="1" saveData="1">
    <textPr codePage="65001" sourceFile="C:\Users\Matthias\Downloads\New Slavevoyages Eltis 2010\data.csv" comma="1">
      <textFields count="1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data1" type="6" refreshedVersion="3" background="1" saveData="1">
    <textPr codePage="65001" sourceFile="C:\Users\Matthias\Downloads\New Assessment Eltis 2010\data.csv" comma="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<sst xmlns="http://schemas.openxmlformats.org/spreadsheetml/2006/main" count="848" uniqueCount="354">
  <si>
    <t>Europe</t>
  </si>
  <si>
    <t>Mainland North America</t>
  </si>
  <si>
    <t>Caribbean</t>
  </si>
  <si>
    <t>Spanish American Mainland</t>
  </si>
  <si>
    <t>Brazil</t>
  </si>
  <si>
    <t>Africa</t>
  </si>
  <si>
    <t>Other</t>
  </si>
  <si>
    <t>Totals</t>
  </si>
  <si>
    <t>Spain</t>
  </si>
  <si>
    <t>Portugal</t>
  </si>
  <si>
    <t>Great Britain</t>
  </si>
  <si>
    <t>England</t>
  </si>
  <si>
    <t>Scotland</t>
  </si>
  <si>
    <t>Ireland</t>
  </si>
  <si>
    <t>France</t>
  </si>
  <si>
    <t>Netherlands</t>
  </si>
  <si>
    <t>Denmark</t>
  </si>
  <si>
    <t>Northern Germany</t>
  </si>
  <si>
    <t>Belgium</t>
  </si>
  <si>
    <t>Norway</t>
  </si>
  <si>
    <t>Sweden</t>
  </si>
  <si>
    <t>Italy</t>
  </si>
  <si>
    <t>Russia</t>
  </si>
  <si>
    <t>Mediterranean</t>
  </si>
  <si>
    <t>Rhode Island</t>
  </si>
  <si>
    <t>Maine</t>
  </si>
  <si>
    <t>New Hampshire</t>
  </si>
  <si>
    <t>Massachusetts</t>
  </si>
  <si>
    <t>Connecticut</t>
  </si>
  <si>
    <t>New York</t>
  </si>
  <si>
    <t>Delaware</t>
  </si>
  <si>
    <t>New Jersey</t>
  </si>
  <si>
    <t>Pennsylvania</t>
  </si>
  <si>
    <t>Maryland</t>
  </si>
  <si>
    <t>Virginia</t>
  </si>
  <si>
    <t>North Carolina</t>
  </si>
  <si>
    <t>South Carolina</t>
  </si>
  <si>
    <t>Georgia</t>
  </si>
  <si>
    <t>Florida</t>
  </si>
  <si>
    <t>Gulf coast</t>
  </si>
  <si>
    <t>Canada</t>
  </si>
  <si>
    <t>Other North America</t>
  </si>
  <si>
    <t>Santo Domingo</t>
  </si>
  <si>
    <t>Puerto Rico</t>
  </si>
  <si>
    <t>Cuba</t>
  </si>
  <si>
    <t>Other Spanish West Indies</t>
  </si>
  <si>
    <t>Dutch Caribbean</t>
  </si>
  <si>
    <t>Dutch Guianas</t>
  </si>
  <si>
    <t>Other Dutch Americas</t>
  </si>
  <si>
    <t>Tortola</t>
  </si>
  <si>
    <t>Anguilla</t>
  </si>
  <si>
    <t>Antigua</t>
  </si>
  <si>
    <t>St. Kitts</t>
  </si>
  <si>
    <t>Nevis</t>
  </si>
  <si>
    <t>Montserrat</t>
  </si>
  <si>
    <t>Dominica</t>
  </si>
  <si>
    <t>St. Lucia</t>
  </si>
  <si>
    <t>Barbados</t>
  </si>
  <si>
    <t>St. Vincent</t>
  </si>
  <si>
    <t>Grenada</t>
  </si>
  <si>
    <t>Trinidad</t>
  </si>
  <si>
    <t>Tobago</t>
  </si>
  <si>
    <t>Jamaica</t>
  </si>
  <si>
    <t>Bahamas</t>
  </si>
  <si>
    <t>British Guiana</t>
  </si>
  <si>
    <t>Honduras</t>
  </si>
  <si>
    <t>Other British Caribbean</t>
  </si>
  <si>
    <t>Martinique</t>
  </si>
  <si>
    <t>Guadaloupe</t>
  </si>
  <si>
    <t>French Guiana</t>
  </si>
  <si>
    <t>Saint-Domingue</t>
  </si>
  <si>
    <t>Other French Caribbean</t>
  </si>
  <si>
    <t>Danish West Indies</t>
  </si>
  <si>
    <t>St. Barthélemy (Sweden)</t>
  </si>
  <si>
    <t>Other Caribbean</t>
  </si>
  <si>
    <t>Spanish Central America</t>
  </si>
  <si>
    <t>Rio de la Plata</t>
  </si>
  <si>
    <t>Peru</t>
  </si>
  <si>
    <t>Amazonia</t>
  </si>
  <si>
    <t>Bahia</t>
  </si>
  <si>
    <t>Pernambuco</t>
  </si>
  <si>
    <t>Southeast Brazil</t>
  </si>
  <si>
    <t>Other Brazil</t>
  </si>
  <si>
    <t>Senegambia and offshore Atlantic</t>
  </si>
  <si>
    <t>Sierra Leone</t>
  </si>
  <si>
    <t>Windward Coast</t>
  </si>
  <si>
    <t>Gold Coast</t>
  </si>
  <si>
    <t>Bight of Benin</t>
  </si>
  <si>
    <t>Bight of Biafra and Gulf of Guinea islands</t>
  </si>
  <si>
    <t>West Central Africa and St. Helena</t>
  </si>
  <si>
    <t>Southeast Africa and Indian Ocean islands</t>
  </si>
  <si>
    <t>Other Africa</t>
  </si>
  <si>
    <t>East Indies</t>
  </si>
  <si>
    <t>Americas</t>
  </si>
  <si>
    <t>Asia e Africa</t>
  </si>
  <si>
    <t>Spanish Americas</t>
  </si>
  <si>
    <t>British Americas</t>
  </si>
  <si>
    <t>India</t>
  </si>
  <si>
    <t>Non-geographical</t>
  </si>
  <si>
    <t>Codes without labels</t>
  </si>
  <si>
    <t>Embarked</t>
  </si>
  <si>
    <t>Disembarked</t>
  </si>
  <si>
    <t>British Caribbean</t>
  </si>
  <si>
    <t>French Caribbean</t>
  </si>
  <si>
    <t>Dutch Americas</t>
  </si>
  <si>
    <t>Northern U.S.</t>
  </si>
  <si>
    <t>Chesapeake</t>
  </si>
  <si>
    <t>Carolinas / Georgia</t>
  </si>
  <si>
    <t>Gulf states</t>
  </si>
  <si>
    <t>U.S.A. unspecified</t>
  </si>
  <si>
    <t>Montserrat / Nevis</t>
  </si>
  <si>
    <t>Trinidad / Tobago</t>
  </si>
  <si>
    <t>Guadeloupe</t>
  </si>
  <si>
    <t>French Caribbean unspecified</t>
  </si>
  <si>
    <t>Other Spanish Americas</t>
  </si>
  <si>
    <t>South-east Brazil</t>
  </si>
  <si>
    <t>Brazil unspecified</t>
  </si>
  <si>
    <t>bron: David Eltis: http://www.slavevoyages.org</t>
  </si>
  <si>
    <r>
      <t xml:space="preserve">R. Paesie, </t>
    </r>
    <r>
      <rPr>
        <b/>
        <i/>
        <sz val="11"/>
        <color indexed="8"/>
        <rFont val="Calibri"/>
        <family val="2"/>
      </rPr>
      <t>Lorrendrayen op Africa</t>
    </r>
    <r>
      <rPr>
        <b/>
        <sz val="11"/>
        <color indexed="8"/>
        <rFont val="Calibri"/>
        <family val="2"/>
      </rPr>
      <t xml:space="preserve"> (Amsterdam 2008) bijlage I, p. 361-369.</t>
    </r>
  </si>
  <si>
    <t>Gemiddelde slaven per schip</t>
  </si>
  <si>
    <t>Paesie (p. 257 'Ervan uitgaande dat ongeveer 85 tot 90 procent van alle smokkelreizen is getraceerd')</t>
  </si>
  <si>
    <t>Paesie (p. 51; 257)</t>
  </si>
  <si>
    <t>Jaren</t>
  </si>
  <si>
    <t>Smokkelschepen, getraceerd</t>
  </si>
  <si>
    <t>Slavenschepen, transatlantische handel (gemerkt als 'slavenhaler' of 'slavenh.)</t>
  </si>
  <si>
    <t>Tussenhandel / kusthandel slaven (gemerkt als ' slaven')</t>
  </si>
  <si>
    <t>Laag</t>
  </si>
  <si>
    <t>Hoog</t>
  </si>
  <si>
    <t>1674-1675</t>
  </si>
  <si>
    <t>1676-1677</t>
  </si>
  <si>
    <t>1678-1679</t>
  </si>
  <si>
    <t>1680-1681</t>
  </si>
  <si>
    <t>1682-1683</t>
  </si>
  <si>
    <t>1684-1685</t>
  </si>
  <si>
    <t>1686-1687</t>
  </si>
  <si>
    <t>1688-1689</t>
  </si>
  <si>
    <t>1690-1691</t>
  </si>
  <si>
    <t>1692-1693</t>
  </si>
  <si>
    <t>1694-1695</t>
  </si>
  <si>
    <t>1696-1697</t>
  </si>
  <si>
    <t>1698-1699</t>
  </si>
  <si>
    <t>Subtotaal 1674-1699</t>
  </si>
  <si>
    <t>Subtotaal volgens Paesie</t>
  </si>
  <si>
    <t>1700-1701</t>
  </si>
  <si>
    <t>1702-1703</t>
  </si>
  <si>
    <t>1704-1705</t>
  </si>
  <si>
    <t>1706-1707</t>
  </si>
  <si>
    <t>1708-1709</t>
  </si>
  <si>
    <t>1710-1711</t>
  </si>
  <si>
    <t>1712-1713</t>
  </si>
  <si>
    <t>1714-1715</t>
  </si>
  <si>
    <t>1716-1717</t>
  </si>
  <si>
    <t>1718-1719</t>
  </si>
  <si>
    <t>1720-1721</t>
  </si>
  <si>
    <t>1722-1723</t>
  </si>
  <si>
    <t>1724-1725</t>
  </si>
  <si>
    <t>1726-1727</t>
  </si>
  <si>
    <t>1728-1729</t>
  </si>
  <si>
    <t>1730-1731</t>
  </si>
  <si>
    <t>Subtotaal 1700-1701</t>
  </si>
  <si>
    <t>Totaal</t>
  </si>
  <si>
    <t>Gemiddeld</t>
  </si>
  <si>
    <t>Op basis van Paesie (extrapolatie maal gemiddelde aantal slaven aan boord)</t>
  </si>
  <si>
    <t>1674-1699</t>
  </si>
  <si>
    <t>1700-1731</t>
  </si>
  <si>
    <t>&gt;1595</t>
  </si>
  <si>
    <t>&lt;1600</t>
  </si>
  <si>
    <t>&gt;=1600</t>
  </si>
  <si>
    <t>&lt;1610</t>
  </si>
  <si>
    <t>&gt;=1610</t>
  </si>
  <si>
    <t>&lt;1620</t>
  </si>
  <si>
    <t>&gt;=1630</t>
  </si>
  <si>
    <t>&gt;=1620</t>
  </si>
  <si>
    <t>&lt;1630</t>
  </si>
  <si>
    <t>&lt;1640</t>
  </si>
  <si>
    <t>&gt;=1640</t>
  </si>
  <si>
    <t>&lt;1650</t>
  </si>
  <si>
    <t>&gt;=1650</t>
  </si>
  <si>
    <t>&gt;=1660</t>
  </si>
  <si>
    <t>&gt;=1670</t>
  </si>
  <si>
    <t>&gt;=1680</t>
  </si>
  <si>
    <t>&gt;=1690</t>
  </si>
  <si>
    <t>&gt;=1700</t>
  </si>
  <si>
    <t>&gt;=1710</t>
  </si>
  <si>
    <t>&lt;1660</t>
  </si>
  <si>
    <t>&lt;1670</t>
  </si>
  <si>
    <t>&lt;1680</t>
  </si>
  <si>
    <t>&lt;1690</t>
  </si>
  <si>
    <t>&lt;1700</t>
  </si>
  <si>
    <t>&lt;1710</t>
  </si>
  <si>
    <t>&lt;1720</t>
  </si>
  <si>
    <t>&gt;=1720</t>
  </si>
  <si>
    <t>&gt;=1730</t>
  </si>
  <si>
    <t>&gt;=1740</t>
  </si>
  <si>
    <t>&gt;=1750</t>
  </si>
  <si>
    <t>&gt;=1760</t>
  </si>
  <si>
    <t>&gt;=1780</t>
  </si>
  <si>
    <t>&gt;=1790</t>
  </si>
  <si>
    <t>&gt;=1800</t>
  </si>
  <si>
    <t>&gt;=1770</t>
  </si>
  <si>
    <t>&lt;1730</t>
  </si>
  <si>
    <t>&lt;1740</t>
  </si>
  <si>
    <t>&lt;1750</t>
  </si>
  <si>
    <t>&lt;1760</t>
  </si>
  <si>
    <t>&lt;1770</t>
  </si>
  <si>
    <t>&lt;1800</t>
  </si>
  <si>
    <t>&lt;1810</t>
  </si>
  <si>
    <t>&lt;1780</t>
  </si>
  <si>
    <t>&lt;1790</t>
  </si>
  <si>
    <t>&gt;=1810</t>
  </si>
  <si>
    <t>&lt;1830</t>
  </si>
  <si>
    <t>Totaal (laag)</t>
  </si>
  <si>
    <t>Eltis schatting</t>
  </si>
  <si>
    <t>Paesie schatting</t>
  </si>
  <si>
    <t>Eltis database (gevonden slavenreizen)</t>
  </si>
  <si>
    <t>Reconstructie Eltis database + Paesie</t>
  </si>
  <si>
    <t>&lt;=1650</t>
  </si>
  <si>
    <t>&gt;1650</t>
  </si>
  <si>
    <t>&lt;=1700</t>
  </si>
  <si>
    <t>&gt;1700</t>
  </si>
  <si>
    <t>&lt;=1750</t>
  </si>
  <si>
    <t>&gt;1750</t>
  </si>
  <si>
    <t>&lt;=1800</t>
  </si>
  <si>
    <t>&gt;1800</t>
  </si>
  <si>
    <t>&lt;=1625</t>
  </si>
  <si>
    <t>&gt;1625</t>
  </si>
  <si>
    <t>&lt;=1675</t>
  </si>
  <si>
    <t>&gt;1675</t>
  </si>
  <si>
    <t>&lt;=1725</t>
  </si>
  <si>
    <t>&gt;1725</t>
  </si>
  <si>
    <t>&lt;=1775</t>
  </si>
  <si>
    <t>&gt;1775</t>
  </si>
  <si>
    <t>INKOOP</t>
  </si>
  <si>
    <t>INKOOP Totaal aantal slaven (schatting)</t>
  </si>
  <si>
    <t>VERKOOP</t>
  </si>
  <si>
    <t>Extrapolatie inkoop</t>
  </si>
  <si>
    <t>Volgens Paesie</t>
  </si>
  <si>
    <t>Extrapolatie verkoop</t>
  </si>
  <si>
    <t xml:space="preserve">Paesie (p. 51-52: 1675-1700 'Van de 283 getraceerde smokkelreizen hebben 55 hun missie niet volbracht.’ (19%); p. 257-8: 1700-1730 'Van de totaal 442 getraceerde smokkelreizen hebben er 84 hun missie niet volbracht.’ (19%) </t>
  </si>
  <si>
    <t xml:space="preserve"> 'Missie niet volbracht'</t>
  </si>
  <si>
    <t>Sterfte</t>
  </si>
  <si>
    <t>Paesie (geschatte sterftepercentage 17,5%)</t>
  </si>
  <si>
    <t>Sterfte (obv Eltis Voyages)</t>
  </si>
  <si>
    <t xml:space="preserve"> 'Missie geslaagd'</t>
  </si>
  <si>
    <t>laag</t>
  </si>
  <si>
    <t>hoog</t>
  </si>
  <si>
    <t>gem</t>
  </si>
  <si>
    <t>Uiteindelijke verkoop (na 'missie' en 'sterfte')</t>
  </si>
  <si>
    <t xml:space="preserve">paesie [recht toe recht aan: 87,5% illegale slavenhandel bekend; gem slaven aan boord 350/300; gem missie slagingpercentage 19,4%/19,0%; gem sterfte 17,5%) </t>
  </si>
  <si>
    <t>Rechtdoor</t>
  </si>
  <si>
    <t>Aankoop (illegale handel)</t>
  </si>
  <si>
    <t>Verkoop (illegale handel)</t>
  </si>
  <si>
    <t>Spanish Americas and non-Dutch Caribbean</t>
  </si>
  <si>
    <t>RECONSTRUCTIE ELTIS database / schatting + PAESIE</t>
  </si>
  <si>
    <t>Africa+Europe</t>
  </si>
  <si>
    <t>Total [transatlantic CHECK]</t>
  </si>
  <si>
    <t>Total [transatlantic]</t>
  </si>
  <si>
    <t>Rest ['berekend']</t>
  </si>
  <si>
    <t>PRIJZEN</t>
  </si>
  <si>
    <t>[1] Bron: Leticia Arroyo Abad (www.iisg.nl/hpw : Silver content of the Brazilian real, 1673-1769)</t>
  </si>
  <si>
    <t>[2] Bron: http://www.pierre-marteau.com/currency/converter/spa-hol.html</t>
  </si>
  <si>
    <t>Afrika</t>
  </si>
  <si>
    <t>Ter controle</t>
  </si>
  <si>
    <t>Per 1700 gewicht van contract maal 2 ten opzichte van gewicht veilingverkoop (contract nog belangrijkere methode van verkoop, vanaf 1720 omgekeerd)</t>
  </si>
  <si>
    <t>57 real = 7.125 pesos = 17 gulden, ERGO: 1 pesos =  1/(7.125/17) = 2.3859649 gulden; 1 gulden =  0.41912 pesos</t>
  </si>
  <si>
    <t>Per jaar</t>
  </si>
  <si>
    <t>Per 10 jaar</t>
  </si>
  <si>
    <t>Curacao</t>
  </si>
  <si>
    <t>St. Eustatius</t>
  </si>
  <si>
    <t>Postma, p. 170: 'When the asiento trade began to slip from WIC control during the end of the 1680s, the WIC began to operate Curacao as an open market and sell slaves either on an individual basis or at public auctions. The latter seems to have been preferred and was demanded by company authorities in 1690. But subsequent records show that both methods were employed at Curacao during the next few decades.'</t>
  </si>
  <si>
    <t>Jordaan</t>
  </si>
  <si>
    <t>Suriname</t>
  </si>
  <si>
    <t>Guyana</t>
  </si>
  <si>
    <t>Van der Oest</t>
  </si>
  <si>
    <t>Zilver (gr)</t>
  </si>
  <si>
    <t>Zilver / real?</t>
  </si>
  <si>
    <t>Zilver / pesos?</t>
  </si>
  <si>
    <t>Gulden</t>
  </si>
  <si>
    <t>Contract</t>
  </si>
  <si>
    <t>Veiling</t>
  </si>
  <si>
    <t>Per gulden</t>
  </si>
  <si>
    <t>Per pesos</t>
  </si>
  <si>
    <t>Pesos</t>
  </si>
  <si>
    <t>Pesos / va1740 per Gulden</t>
  </si>
  <si>
    <t>Prijsvermeldingen (zonder vraagtekens) voor slavenverkopen in Guyana uit E.W. van der Oest, 'Essequibo and Demerara', in: Postma 2003, p.336 (rood)</t>
  </si>
  <si>
    <t xml:space="preserve"> </t>
  </si>
  <si>
    <t>diversen</t>
  </si>
  <si>
    <t>JvZ (zie Oostzeehandel)</t>
  </si>
  <si>
    <t>[Bron: www.iisg.nl/hpw Clark: English prices and wages, 1209-1914 -  Author: Global Price and Income History Group]</t>
  </si>
  <si>
    <t>Eltis, Richardson, Caribbean slave prices EHR 4 2005</t>
  </si>
  <si>
    <t>Omgerekend</t>
  </si>
  <si>
    <t>Grams of silver per £</t>
  </si>
  <si>
    <t>Slave Price</t>
  </si>
  <si>
    <t>Slavenprijs</t>
  </si>
  <si>
    <t>Year</t>
  </si>
  <si>
    <t>Per Gulden</t>
  </si>
  <si>
    <t>mint price</t>
  </si>
  <si>
    <t>market price</t>
  </si>
  <si>
    <t>Current Pound Sterling</t>
  </si>
  <si>
    <t>1700/1701 Pound Sterling</t>
  </si>
  <si>
    <t>Gulden (current, mint)</t>
  </si>
  <si>
    <t>Gulden (current, market)</t>
  </si>
  <si>
    <t>Wat betekent 'current' precies in prijsoverzicht Eltis? (Teruggerekend naar huidige Britse pond of is het de contemporaine waarde?</t>
  </si>
  <si>
    <t>Klopt waardereeks van Clark; moet daar mint of market prijs worden gebruikt?</t>
  </si>
  <si>
    <t>Nederlandse slavenmarkt - Britse slavenmarkt?</t>
  </si>
  <si>
    <t>Gewogen gemiddelden (vijf voorgaande en nakomende jaren)</t>
  </si>
  <si>
    <t>Postma</t>
  </si>
  <si>
    <t>Den Heijer</t>
  </si>
  <si>
    <t>Eltis</t>
  </si>
  <si>
    <t>Afrika (inkoop)</t>
  </si>
  <si>
    <t>Caraïben (verkoop)</t>
  </si>
  <si>
    <t>Guyana (verkoop)</t>
  </si>
  <si>
    <t>Gewogen gemiddelden</t>
  </si>
  <si>
    <t>Per periode</t>
  </si>
  <si>
    <t>[Prijzen op basis van Den Heijer, Goud, ivoor en slaven, p. 159]</t>
  </si>
  <si>
    <t>[Prijsgegevens uit Postma, app. 24 (t/m1738) en app. 25 (va 1740)]</t>
  </si>
  <si>
    <t>Losse prijsvermeldingen</t>
  </si>
  <si>
    <t>(gewogen gemiddelden)</t>
  </si>
  <si>
    <t>Dutch Guyana</t>
  </si>
  <si>
    <t>Paesie</t>
  </si>
  <si>
    <t>Lorrendrayers</t>
  </si>
  <si>
    <t>80% van het gemiddelde van Postma, Den Heijer en Eltis ('slavenprijs [voor lorrendraaiers] lag gemiddeld twintig procent onder die van de WIC of de Engelse zusterorganisatie', p 251)</t>
  </si>
  <si>
    <t>Caraïben</t>
  </si>
  <si>
    <t>Standaard [Postma, aangevuld met Den Heijer]</t>
  </si>
  <si>
    <t>Standaard [Postma, met intrapolatie]</t>
  </si>
  <si>
    <t>Prijzen</t>
  </si>
  <si>
    <t>Kosten</t>
  </si>
  <si>
    <t>Prijzen [reconstructie]</t>
  </si>
  <si>
    <t>Lorrendrayers / Spanish America?</t>
  </si>
  <si>
    <t>Opbrengsten</t>
  </si>
  <si>
    <t>Meerwaarde [reeel]</t>
  </si>
  <si>
    <t>Meerwaarde [extrapolaties]</t>
  </si>
  <si>
    <t>Emb</t>
  </si>
  <si>
    <t>Disemb</t>
  </si>
  <si>
    <t>Aandeel [%]</t>
  </si>
  <si>
    <t>Min</t>
  </si>
  <si>
    <t>Max</t>
  </si>
  <si>
    <t>Averages</t>
  </si>
  <si>
    <t>Gewogen gemiddelde</t>
  </si>
  <si>
    <t>Dutch Carribean</t>
  </si>
  <si>
    <t>% male</t>
  </si>
  <si>
    <t>prijs van rest</t>
  </si>
  <si>
    <t>Male-rest</t>
  </si>
  <si>
    <t>Kosten [male-rest]</t>
  </si>
  <si>
    <t>% van bijgestelde berekening tov totaal niet bijgesteld</t>
  </si>
  <si>
    <t>Britse Caraïben (verkoop)</t>
  </si>
  <si>
    <t>Overige (verkoop lorrendraaiers?)</t>
  </si>
  <si>
    <t>Meerwaarde [extrapolatie obv 'meerwaarde extrapolatie' en 'meerwaarde per slaaf']</t>
  </si>
  <si>
    <t>Aanname meerwaarde per slaaf:</t>
  </si>
  <si>
    <t>Meerwaarde per slaaf</t>
  </si>
  <si>
    <t>Guiana</t>
  </si>
  <si>
    <t xml:space="preserve">Obv totaal extrapolaties </t>
  </si>
  <si>
    <t>Obv:</t>
  </si>
  <si>
    <t>Meerwaarde [extrapolatiepoging incl periodes zonder prijs]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</si>
</sst>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 #,##0_ ;_ * \-#,##0_ ;_ * &quot;-&quot;??_ ;_ @_ "/>
    <numFmt numFmtId="166" formatCode="0.0"/>
    <numFmt numFmtId="167" formatCode="0.0%"/>
    <numFmt numFmtId="168" formatCode="_ * #,##0.0_ ;_ * \-#,##0.0_ ;_ * &quot;-&quot;??_ ;_ @_ "/>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1"/>
      <color indexed="8"/>
      <name val="Calibri"/>
      <family val="2"/>
    </font>
    <font>
      <b/>
      <sz val="11"/>
      <color indexed="8"/>
      <name val="Calibri"/>
      <family val="2"/>
    </font>
    <font>
      <b/>
      <i/>
      <sz val="11"/>
      <color theme="1"/>
      <name val="Calibri"/>
      <family val="2"/>
      <scheme val="minor"/>
    </font>
    <font>
      <sz val="11"/>
      <color rgb="FFFF0000"/>
      <name val="Calibri"/>
      <family val="2"/>
      <scheme val="minor"/>
    </font>
    <font>
      <sz val="11"/>
      <color indexed="8"/>
      <name val="Arial"/>
      <family val="2"/>
    </font>
    <font>
      <b/>
      <sz val="11"/>
      <color indexed="8"/>
      <name val="Arial"/>
      <family val="2"/>
    </font>
    <font>
      <i/>
      <sz val="11"/>
      <color indexed="8"/>
      <name val="Arial"/>
      <family val="2"/>
    </font>
    <font>
      <sz val="11"/>
      <name val="Arial"/>
      <family val="2"/>
    </font>
    <font>
      <sz val="11"/>
      <color rgb="FFFF0000"/>
      <name val="Arial"/>
      <family val="2"/>
    </font>
    <font>
      <b/>
      <sz val="8"/>
      <color indexed="81"/>
      <name val="Tahoma"/>
      <family val="2"/>
    </font>
    <font>
      <sz val="8"/>
      <color indexed="81"/>
      <name val="Tahoma"/>
      <family val="2"/>
    </font>
    <font>
      <sz val="10"/>
      <name val="Arial"/>
      <family val="2"/>
    </font>
    <font>
      <b/>
      <sz val="12"/>
      <name val="Times New Roman"/>
      <family val="1"/>
    </font>
    <font>
      <sz val="12"/>
      <name val="Times New Roman"/>
      <family val="1"/>
    </font>
    <font>
      <i/>
      <sz val="12"/>
      <name val="Times New Roman"/>
      <family val="1"/>
    </font>
    <font>
      <u/>
      <sz val="12"/>
      <name val="Times New Roman"/>
      <family val="1"/>
    </font>
    <font>
      <b/>
      <sz val="11"/>
      <color rgb="FFFF0000"/>
      <name val="Arial"/>
      <family val="2"/>
    </font>
    <font>
      <sz val="9"/>
      <color indexed="81"/>
      <name val="Tahoma"/>
      <family val="2"/>
    </font>
    <font>
      <b/>
      <sz val="9"/>
      <color indexed="81"/>
      <name val="Tahoma"/>
      <family val="2"/>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theme="4" tint="0.79998168889431442"/>
      </left>
      <right style="thin">
        <color indexed="64"/>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indexed="64"/>
      </bottom>
      <diagonal/>
    </border>
    <border>
      <left/>
      <right/>
      <top style="thin">
        <color theme="4" tint="0.79998168889431442"/>
      </top>
      <bottom style="thin">
        <color indexed="64"/>
      </bottom>
      <diagonal/>
    </border>
    <border>
      <left style="thin">
        <color theme="4" tint="0.79998168889431442"/>
      </left>
      <right style="thin">
        <color indexed="64"/>
      </right>
      <top/>
      <bottom style="thin">
        <color theme="4" tint="0.79998168889431442"/>
      </bottom>
      <diagonal/>
    </border>
    <border>
      <left/>
      <right/>
      <top/>
      <bottom style="thin">
        <color theme="4" tint="0.79998168889431442"/>
      </bottom>
      <diagonal/>
    </border>
    <border>
      <left style="thin">
        <color indexed="22"/>
      </left>
      <right style="thin">
        <color indexed="22"/>
      </right>
      <top/>
      <bottom/>
      <diagonal/>
    </border>
    <border>
      <left style="thin">
        <color indexed="22"/>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3" fontId="0" fillId="0" borderId="0" xfId="0" applyNumberFormat="1"/>
    <xf numFmtId="0" fontId="2" fillId="0" borderId="0" xfId="0" applyFont="1"/>
    <xf numFmtId="0" fontId="5" fillId="0" borderId="0" xfId="0" applyFont="1"/>
    <xf numFmtId="9" fontId="2" fillId="0" borderId="0" xfId="0" applyNumberFormat="1" applyFont="1"/>
    <xf numFmtId="0" fontId="0" fillId="0" borderId="0" xfId="0" applyFont="1"/>
    <xf numFmtId="10" fontId="2" fillId="0" borderId="0" xfId="0" applyNumberFormat="1" applyFont="1"/>
    <xf numFmtId="165" fontId="2" fillId="0" borderId="0" xfId="1" applyNumberFormat="1" applyFont="1"/>
    <xf numFmtId="165" fontId="0" fillId="0" borderId="0" xfId="1" applyNumberFormat="1" applyFont="1"/>
    <xf numFmtId="166" fontId="0" fillId="0" borderId="0" xfId="0" applyNumberFormat="1"/>
    <xf numFmtId="166" fontId="2" fillId="0" borderId="0" xfId="0" applyNumberFormat="1" applyFont="1"/>
    <xf numFmtId="165" fontId="0" fillId="0" borderId="0" xfId="0" applyNumberFormat="1"/>
    <xf numFmtId="10" fontId="0" fillId="0" borderId="0" xfId="0" applyNumberFormat="1" applyFont="1"/>
    <xf numFmtId="166" fontId="0" fillId="0" borderId="0" xfId="0" applyNumberFormat="1" applyFont="1"/>
    <xf numFmtId="167" fontId="0" fillId="0" borderId="0" xfId="2" applyNumberFormat="1" applyFont="1"/>
    <xf numFmtId="165" fontId="1" fillId="0" borderId="0" xfId="1" applyNumberFormat="1" applyFont="1"/>
    <xf numFmtId="0" fontId="0" fillId="2" borderId="0" xfId="0" applyFill="1"/>
    <xf numFmtId="0" fontId="2" fillId="2" borderId="0" xfId="0" applyFont="1" applyFill="1"/>
    <xf numFmtId="165" fontId="2" fillId="2" borderId="0" xfId="1" applyNumberFormat="1" applyFont="1" applyFill="1"/>
    <xf numFmtId="165" fontId="0" fillId="2" borderId="0" xfId="0" applyNumberFormat="1" applyFill="1"/>
    <xf numFmtId="0" fontId="6" fillId="0" borderId="0" xfId="0" applyFont="1"/>
    <xf numFmtId="0" fontId="7" fillId="2" borderId="6" xfId="0" applyFont="1" applyFill="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8" fillId="2" borderId="8" xfId="0" applyFont="1" applyFill="1" applyBorder="1"/>
    <xf numFmtId="0" fontId="8" fillId="0" borderId="11" xfId="0" applyFont="1" applyBorder="1"/>
    <xf numFmtId="0" fontId="8" fillId="0" borderId="7" xfId="0" applyFont="1" applyBorder="1"/>
    <xf numFmtId="0" fontId="9" fillId="0" borderId="8" xfId="0" applyFont="1" applyFill="1" applyBorder="1"/>
    <xf numFmtId="0" fontId="7" fillId="0" borderId="9" xfId="0" applyFont="1" applyFill="1" applyBorder="1"/>
    <xf numFmtId="0" fontId="8" fillId="0" borderId="8" xfId="0" applyFont="1" applyFill="1" applyBorder="1"/>
    <xf numFmtId="0" fontId="8" fillId="0" borderId="8" xfId="0" applyFont="1" applyBorder="1"/>
    <xf numFmtId="0" fontId="7" fillId="0" borderId="8" xfId="0" applyFont="1" applyFill="1" applyBorder="1"/>
    <xf numFmtId="0" fontId="7" fillId="0" borderId="7" xfId="0" applyFont="1" applyFill="1" applyBorder="1"/>
    <xf numFmtId="0" fontId="10" fillId="0" borderId="7" xfId="0" applyFont="1" applyBorder="1" applyAlignment="1" applyProtection="1">
      <alignment horizontal="center"/>
    </xf>
    <xf numFmtId="0" fontId="11" fillId="0" borderId="8" xfId="0" applyFont="1" applyBorder="1"/>
    <xf numFmtId="0" fontId="14" fillId="0" borderId="12" xfId="0" applyFont="1" applyBorder="1"/>
    <xf numFmtId="0" fontId="14" fillId="0" borderId="13" xfId="0" applyFont="1" applyBorder="1" applyAlignment="1">
      <alignment horizontal="center"/>
    </xf>
    <xf numFmtId="0" fontId="15" fillId="0" borderId="0" xfId="0" applyFont="1"/>
    <xf numFmtId="0" fontId="16" fillId="0" borderId="0" xfId="0" applyFont="1"/>
    <xf numFmtId="0" fontId="14" fillId="0" borderId="14" xfId="0" applyFont="1" applyBorder="1"/>
    <xf numFmtId="0" fontId="14" fillId="0" borderId="15" xfId="0" applyFont="1" applyBorder="1" applyAlignment="1">
      <alignment horizontal="center"/>
    </xf>
    <xf numFmtId="166" fontId="17" fillId="0" borderId="0" xfId="0" applyNumberFormat="1" applyFont="1"/>
    <xf numFmtId="0" fontId="18" fillId="0" borderId="0" xfId="0" applyFont="1"/>
    <xf numFmtId="0" fontId="14" fillId="0" borderId="16" xfId="0" applyFont="1" applyBorder="1"/>
    <xf numFmtId="0" fontId="14" fillId="0" borderId="17" xfId="0" applyFont="1" applyBorder="1" applyAlignment="1" applyProtection="1">
      <alignment horizontal="center"/>
    </xf>
    <xf numFmtId="166" fontId="16" fillId="0" borderId="0" xfId="0" applyNumberFormat="1" applyFont="1"/>
    <xf numFmtId="0" fontId="14" fillId="0" borderId="13" xfId="0" applyFont="1" applyBorder="1" applyAlignment="1" applyProtection="1">
      <alignment horizontal="center"/>
    </xf>
    <xf numFmtId="165" fontId="0" fillId="0" borderId="2" xfId="1" applyNumberFormat="1" applyFont="1" applyBorder="1"/>
    <xf numFmtId="0" fontId="0" fillId="0" borderId="3" xfId="0" applyBorder="1"/>
    <xf numFmtId="165" fontId="0" fillId="0" borderId="4" xfId="1" applyNumberFormat="1" applyFont="1" applyBorder="1"/>
    <xf numFmtId="165" fontId="0" fillId="0" borderId="0" xfId="1" applyNumberFormat="1" applyFont="1" applyBorder="1"/>
    <xf numFmtId="0" fontId="0" fillId="0" borderId="0" xfId="0" applyBorder="1"/>
    <xf numFmtId="0" fontId="0" fillId="0" borderId="5" xfId="0" applyBorder="1"/>
    <xf numFmtId="165" fontId="0" fillId="0" borderId="5" xfId="1" applyNumberFormat="1" applyFont="1" applyBorder="1"/>
    <xf numFmtId="165" fontId="0" fillId="0" borderId="5" xfId="0" applyNumberFormat="1" applyBorder="1"/>
    <xf numFmtId="0" fontId="0" fillId="3" borderId="8" xfId="0" applyFill="1" applyBorder="1"/>
    <xf numFmtId="0" fontId="0" fillId="3" borderId="8" xfId="0" applyFont="1" applyFill="1" applyBorder="1"/>
    <xf numFmtId="0" fontId="7" fillId="0" borderId="11" xfId="0" applyFont="1" applyBorder="1"/>
    <xf numFmtId="0" fontId="7" fillId="3" borderId="8" xfId="0" applyFont="1" applyFill="1" applyBorder="1"/>
    <xf numFmtId="0" fontId="7" fillId="0" borderId="10" xfId="0" applyFont="1" applyFill="1" applyBorder="1"/>
    <xf numFmtId="168" fontId="8" fillId="2" borderId="6" xfId="1" applyNumberFormat="1" applyFont="1" applyFill="1" applyBorder="1"/>
    <xf numFmtId="168" fontId="2" fillId="2" borderId="0" xfId="1" applyNumberFormat="1" applyFont="1" applyFill="1" applyBorder="1"/>
    <xf numFmtId="168" fontId="19" fillId="2" borderId="6" xfId="1" applyNumberFormat="1" applyFont="1" applyFill="1" applyBorder="1"/>
    <xf numFmtId="168" fontId="19" fillId="2" borderId="0" xfId="1" applyNumberFormat="1" applyFont="1" applyFill="1" applyBorder="1"/>
    <xf numFmtId="168" fontId="8" fillId="2" borderId="0" xfId="1" applyNumberFormat="1" applyFont="1" applyFill="1" applyBorder="1"/>
    <xf numFmtId="0" fontId="19" fillId="2" borderId="8" xfId="0" applyFont="1" applyFill="1" applyBorder="1"/>
    <xf numFmtId="0" fontId="8" fillId="2" borderId="11" xfId="0" applyFont="1" applyFill="1" applyBorder="1"/>
    <xf numFmtId="165" fontId="0" fillId="3" borderId="8" xfId="1" applyNumberFormat="1" applyFont="1" applyFill="1" applyBorder="1"/>
    <xf numFmtId="165" fontId="0" fillId="3" borderId="18" xfId="1" applyNumberFormat="1" applyFont="1" applyFill="1" applyBorder="1"/>
    <xf numFmtId="165" fontId="0" fillId="3" borderId="19" xfId="1" applyNumberFormat="1" applyFont="1" applyFill="1" applyBorder="1"/>
    <xf numFmtId="165" fontId="6" fillId="0" borderId="0" xfId="0" applyNumberFormat="1" applyFont="1"/>
    <xf numFmtId="165" fontId="6" fillId="0" borderId="0" xfId="1" applyNumberFormat="1" applyFont="1"/>
    <xf numFmtId="0" fontId="10" fillId="0" borderId="8" xfId="0" applyFont="1" applyBorder="1"/>
    <xf numFmtId="165" fontId="2" fillId="0" borderId="1" xfId="1" applyNumberFormat="1" applyFont="1" applyBorder="1"/>
    <xf numFmtId="0" fontId="0" fillId="0" borderId="2" xfId="0" applyBorder="1"/>
    <xf numFmtId="165" fontId="2" fillId="0" borderId="4" xfId="1" applyNumberFormat="1" applyFont="1" applyBorder="1"/>
    <xf numFmtId="165" fontId="0" fillId="0" borderId="0" xfId="0" applyNumberFormat="1" applyBorder="1"/>
    <xf numFmtId="168" fontId="0" fillId="2" borderId="0" xfId="1" applyNumberFormat="1" applyFont="1" applyFill="1" applyBorder="1"/>
    <xf numFmtId="167" fontId="2" fillId="0" borderId="0" xfId="2" applyNumberFormat="1" applyFont="1"/>
    <xf numFmtId="167" fontId="0" fillId="3" borderId="18" xfId="2" applyNumberFormat="1" applyFont="1" applyFill="1" applyBorder="1"/>
    <xf numFmtId="168" fontId="0" fillId="0" borderId="0" xfId="1" applyNumberFormat="1" applyFont="1"/>
    <xf numFmtId="0" fontId="0" fillId="3" borderId="0" xfId="0" applyFill="1" applyBorder="1"/>
    <xf numFmtId="9" fontId="0" fillId="0" borderId="0" xfId="2" applyFont="1"/>
    <xf numFmtId="9" fontId="0" fillId="3" borderId="8" xfId="2" applyFont="1" applyFill="1" applyBorder="1"/>
    <xf numFmtId="9" fontId="0" fillId="3" borderId="0" xfId="2" applyFont="1" applyFill="1" applyBorder="1"/>
    <xf numFmtId="10" fontId="0" fillId="0" borderId="0" xfId="2" applyNumberFormat="1" applyFont="1"/>
    <xf numFmtId="10" fontId="0" fillId="3" borderId="8" xfId="2" applyNumberFormat="1" applyFont="1" applyFill="1" applyBorder="1"/>
    <xf numFmtId="164" fontId="0" fillId="0" borderId="0" xfId="0" applyNumberFormat="1"/>
    <xf numFmtId="10" fontId="2" fillId="0" borderId="0" xfId="2" applyNumberFormat="1" applyFont="1"/>
    <xf numFmtId="0" fontId="0" fillId="3" borderId="18" xfId="0" applyFill="1" applyBorder="1"/>
    <xf numFmtId="165" fontId="0" fillId="3" borderId="0" xfId="1" applyNumberFormat="1" applyFont="1" applyFill="1" applyBorder="1"/>
    <xf numFmtId="10" fontId="0" fillId="2" borderId="0" xfId="2" applyNumberFormat="1" applyFont="1" applyFill="1" applyBorder="1"/>
    <xf numFmtId="165" fontId="22" fillId="0" borderId="0" xfId="1" applyNumberFormat="1" applyFont="1"/>
    <xf numFmtId="165" fontId="22" fillId="0" borderId="1" xfId="1" applyNumberFormat="1" applyFont="1" applyBorder="1"/>
    <xf numFmtId="0" fontId="22"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'Totaal per jr'!$B$1:$B$3</c:f>
              <c:strCache>
                <c:ptCount val="1"/>
                <c:pt idx="0">
                  <c:v>Eltis schatting  Total [transatlantic]   Embarked </c:v>
                </c:pt>
              </c:strCache>
            </c:strRef>
          </c:tx>
          <c:marker>
            <c:symbol val="none"/>
          </c:marker>
          <c:cat>
            <c:numRef>
              <c:f>'Totaal per jr'!$A$4:$A$237</c:f>
              <c:numCache>
                <c:formatCode>General</c:formatCode>
                <c:ptCount val="234"/>
                <c:pt idx="0">
                  <c:v>1596</c:v>
                </c:pt>
                <c:pt idx="1">
                  <c:v>1597</c:v>
                </c:pt>
                <c:pt idx="2">
                  <c:v>1598</c:v>
                </c:pt>
                <c:pt idx="3">
                  <c:v>1599</c:v>
                </c:pt>
                <c:pt idx="4">
                  <c:v>1600</c:v>
                </c:pt>
                <c:pt idx="5">
                  <c:v>1601</c:v>
                </c:pt>
                <c:pt idx="6">
                  <c:v>1602</c:v>
                </c:pt>
                <c:pt idx="7">
                  <c:v>1603</c:v>
                </c:pt>
                <c:pt idx="8">
                  <c:v>1604</c:v>
                </c:pt>
                <c:pt idx="9">
                  <c:v>1605</c:v>
                </c:pt>
                <c:pt idx="10">
                  <c:v>1606</c:v>
                </c:pt>
                <c:pt idx="11">
                  <c:v>1607</c:v>
                </c:pt>
                <c:pt idx="12">
                  <c:v>1608</c:v>
                </c:pt>
                <c:pt idx="13">
                  <c:v>1609</c:v>
                </c:pt>
                <c:pt idx="14">
                  <c:v>1610</c:v>
                </c:pt>
                <c:pt idx="15">
                  <c:v>1611</c:v>
                </c:pt>
                <c:pt idx="16">
                  <c:v>1612</c:v>
                </c:pt>
                <c:pt idx="17">
                  <c:v>1613</c:v>
                </c:pt>
                <c:pt idx="18">
                  <c:v>1614</c:v>
                </c:pt>
                <c:pt idx="19">
                  <c:v>1615</c:v>
                </c:pt>
                <c:pt idx="20">
                  <c:v>1616</c:v>
                </c:pt>
                <c:pt idx="21">
                  <c:v>1617</c:v>
                </c:pt>
                <c:pt idx="22">
                  <c:v>1618</c:v>
                </c:pt>
                <c:pt idx="23">
                  <c:v>1619</c:v>
                </c:pt>
                <c:pt idx="24">
                  <c:v>1620</c:v>
                </c:pt>
                <c:pt idx="25">
                  <c:v>1621</c:v>
                </c:pt>
                <c:pt idx="26">
                  <c:v>1622</c:v>
                </c:pt>
                <c:pt idx="27">
                  <c:v>1623</c:v>
                </c:pt>
                <c:pt idx="28">
                  <c:v>1624</c:v>
                </c:pt>
                <c:pt idx="29">
                  <c:v>1625</c:v>
                </c:pt>
                <c:pt idx="30">
                  <c:v>1626</c:v>
                </c:pt>
                <c:pt idx="31">
                  <c:v>1627</c:v>
                </c:pt>
                <c:pt idx="32">
                  <c:v>1628</c:v>
                </c:pt>
                <c:pt idx="33">
                  <c:v>1629</c:v>
                </c:pt>
                <c:pt idx="34">
                  <c:v>1630</c:v>
                </c:pt>
                <c:pt idx="35">
                  <c:v>1631</c:v>
                </c:pt>
                <c:pt idx="36">
                  <c:v>1632</c:v>
                </c:pt>
                <c:pt idx="37">
                  <c:v>1633</c:v>
                </c:pt>
                <c:pt idx="38">
                  <c:v>1634</c:v>
                </c:pt>
                <c:pt idx="39">
                  <c:v>1635</c:v>
                </c:pt>
                <c:pt idx="40">
                  <c:v>1636</c:v>
                </c:pt>
                <c:pt idx="41">
                  <c:v>1637</c:v>
                </c:pt>
                <c:pt idx="42">
                  <c:v>1638</c:v>
                </c:pt>
                <c:pt idx="43">
                  <c:v>1639</c:v>
                </c:pt>
                <c:pt idx="44">
                  <c:v>1640</c:v>
                </c:pt>
                <c:pt idx="45">
                  <c:v>1641</c:v>
                </c:pt>
                <c:pt idx="46">
                  <c:v>1642</c:v>
                </c:pt>
                <c:pt idx="47">
                  <c:v>1643</c:v>
                </c:pt>
                <c:pt idx="48">
                  <c:v>1644</c:v>
                </c:pt>
                <c:pt idx="49">
                  <c:v>1645</c:v>
                </c:pt>
                <c:pt idx="50">
                  <c:v>1646</c:v>
                </c:pt>
                <c:pt idx="51">
                  <c:v>1647</c:v>
                </c:pt>
                <c:pt idx="52">
                  <c:v>1648</c:v>
                </c:pt>
                <c:pt idx="53">
                  <c:v>1649</c:v>
                </c:pt>
                <c:pt idx="54">
                  <c:v>1650</c:v>
                </c:pt>
                <c:pt idx="55">
                  <c:v>1651</c:v>
                </c:pt>
                <c:pt idx="56">
                  <c:v>1652</c:v>
                </c:pt>
                <c:pt idx="57">
                  <c:v>1653</c:v>
                </c:pt>
                <c:pt idx="58">
                  <c:v>1654</c:v>
                </c:pt>
                <c:pt idx="59">
                  <c:v>1655</c:v>
                </c:pt>
                <c:pt idx="60">
                  <c:v>1656</c:v>
                </c:pt>
                <c:pt idx="61">
                  <c:v>1657</c:v>
                </c:pt>
                <c:pt idx="62">
                  <c:v>1658</c:v>
                </c:pt>
                <c:pt idx="63">
                  <c:v>1659</c:v>
                </c:pt>
                <c:pt idx="64">
                  <c:v>1660</c:v>
                </c:pt>
                <c:pt idx="65">
                  <c:v>1661</c:v>
                </c:pt>
                <c:pt idx="66">
                  <c:v>1662</c:v>
                </c:pt>
                <c:pt idx="67">
                  <c:v>1663</c:v>
                </c:pt>
                <c:pt idx="68">
                  <c:v>1664</c:v>
                </c:pt>
                <c:pt idx="69">
                  <c:v>1665</c:v>
                </c:pt>
                <c:pt idx="70">
                  <c:v>1666</c:v>
                </c:pt>
                <c:pt idx="71">
                  <c:v>1667</c:v>
                </c:pt>
                <c:pt idx="72">
                  <c:v>1668</c:v>
                </c:pt>
                <c:pt idx="73">
                  <c:v>1669</c:v>
                </c:pt>
                <c:pt idx="74">
                  <c:v>1670</c:v>
                </c:pt>
                <c:pt idx="75">
                  <c:v>1671</c:v>
                </c:pt>
                <c:pt idx="76">
                  <c:v>1672</c:v>
                </c:pt>
                <c:pt idx="77">
                  <c:v>1673</c:v>
                </c:pt>
                <c:pt idx="78">
                  <c:v>1674</c:v>
                </c:pt>
                <c:pt idx="79">
                  <c:v>1675</c:v>
                </c:pt>
                <c:pt idx="80">
                  <c:v>1676</c:v>
                </c:pt>
                <c:pt idx="81">
                  <c:v>1677</c:v>
                </c:pt>
                <c:pt idx="82">
                  <c:v>1678</c:v>
                </c:pt>
                <c:pt idx="83">
                  <c:v>1679</c:v>
                </c:pt>
                <c:pt idx="84">
                  <c:v>1680</c:v>
                </c:pt>
                <c:pt idx="85">
                  <c:v>1681</c:v>
                </c:pt>
                <c:pt idx="86">
                  <c:v>1682</c:v>
                </c:pt>
                <c:pt idx="87">
                  <c:v>1683</c:v>
                </c:pt>
                <c:pt idx="88">
                  <c:v>1684</c:v>
                </c:pt>
                <c:pt idx="89">
                  <c:v>1685</c:v>
                </c:pt>
                <c:pt idx="90">
                  <c:v>1686</c:v>
                </c:pt>
                <c:pt idx="91">
                  <c:v>1687</c:v>
                </c:pt>
                <c:pt idx="92">
                  <c:v>1688</c:v>
                </c:pt>
                <c:pt idx="93">
                  <c:v>1689</c:v>
                </c:pt>
                <c:pt idx="94">
                  <c:v>1690</c:v>
                </c:pt>
                <c:pt idx="95">
                  <c:v>1691</c:v>
                </c:pt>
                <c:pt idx="96">
                  <c:v>1692</c:v>
                </c:pt>
                <c:pt idx="97">
                  <c:v>1693</c:v>
                </c:pt>
                <c:pt idx="98">
                  <c:v>1694</c:v>
                </c:pt>
                <c:pt idx="99">
                  <c:v>1695</c:v>
                </c:pt>
                <c:pt idx="100">
                  <c:v>1696</c:v>
                </c:pt>
                <c:pt idx="101">
                  <c:v>1697</c:v>
                </c:pt>
                <c:pt idx="102">
                  <c:v>1698</c:v>
                </c:pt>
                <c:pt idx="103">
                  <c:v>1699</c:v>
                </c:pt>
                <c:pt idx="104">
                  <c:v>1700</c:v>
                </c:pt>
                <c:pt idx="105">
                  <c:v>1701</c:v>
                </c:pt>
                <c:pt idx="106">
                  <c:v>1702</c:v>
                </c:pt>
                <c:pt idx="107">
                  <c:v>1703</c:v>
                </c:pt>
                <c:pt idx="108">
                  <c:v>1704</c:v>
                </c:pt>
                <c:pt idx="109">
                  <c:v>1705</c:v>
                </c:pt>
                <c:pt idx="110">
                  <c:v>1706</c:v>
                </c:pt>
                <c:pt idx="111">
                  <c:v>1707</c:v>
                </c:pt>
                <c:pt idx="112">
                  <c:v>1708</c:v>
                </c:pt>
                <c:pt idx="113">
                  <c:v>1709</c:v>
                </c:pt>
                <c:pt idx="114">
                  <c:v>1710</c:v>
                </c:pt>
                <c:pt idx="115">
                  <c:v>1711</c:v>
                </c:pt>
                <c:pt idx="116">
                  <c:v>1712</c:v>
                </c:pt>
                <c:pt idx="117">
                  <c:v>1713</c:v>
                </c:pt>
                <c:pt idx="118">
                  <c:v>1714</c:v>
                </c:pt>
                <c:pt idx="119">
                  <c:v>1715</c:v>
                </c:pt>
                <c:pt idx="120">
                  <c:v>1716</c:v>
                </c:pt>
                <c:pt idx="121">
                  <c:v>1717</c:v>
                </c:pt>
                <c:pt idx="122">
                  <c:v>1718</c:v>
                </c:pt>
                <c:pt idx="123">
                  <c:v>1719</c:v>
                </c:pt>
                <c:pt idx="124">
                  <c:v>1720</c:v>
                </c:pt>
                <c:pt idx="125">
                  <c:v>1721</c:v>
                </c:pt>
                <c:pt idx="126">
                  <c:v>1722</c:v>
                </c:pt>
                <c:pt idx="127">
                  <c:v>1723</c:v>
                </c:pt>
                <c:pt idx="128">
                  <c:v>1724</c:v>
                </c:pt>
                <c:pt idx="129">
                  <c:v>1725</c:v>
                </c:pt>
                <c:pt idx="130">
                  <c:v>1726</c:v>
                </c:pt>
                <c:pt idx="131">
                  <c:v>1727</c:v>
                </c:pt>
                <c:pt idx="132">
                  <c:v>1728</c:v>
                </c:pt>
                <c:pt idx="133">
                  <c:v>1729</c:v>
                </c:pt>
                <c:pt idx="134">
                  <c:v>1730</c:v>
                </c:pt>
                <c:pt idx="135">
                  <c:v>1731</c:v>
                </c:pt>
                <c:pt idx="136">
                  <c:v>1732</c:v>
                </c:pt>
                <c:pt idx="137">
                  <c:v>1733</c:v>
                </c:pt>
                <c:pt idx="138">
                  <c:v>1734</c:v>
                </c:pt>
                <c:pt idx="139">
                  <c:v>1735</c:v>
                </c:pt>
                <c:pt idx="140">
                  <c:v>1736</c:v>
                </c:pt>
                <c:pt idx="141">
                  <c:v>1737</c:v>
                </c:pt>
                <c:pt idx="142">
                  <c:v>1738</c:v>
                </c:pt>
                <c:pt idx="143">
                  <c:v>1739</c:v>
                </c:pt>
                <c:pt idx="144">
                  <c:v>1740</c:v>
                </c:pt>
                <c:pt idx="145">
                  <c:v>1741</c:v>
                </c:pt>
                <c:pt idx="146">
                  <c:v>1742</c:v>
                </c:pt>
                <c:pt idx="147">
                  <c:v>1743</c:v>
                </c:pt>
                <c:pt idx="148">
                  <c:v>1744</c:v>
                </c:pt>
                <c:pt idx="149">
                  <c:v>1745</c:v>
                </c:pt>
                <c:pt idx="150">
                  <c:v>1746</c:v>
                </c:pt>
                <c:pt idx="151">
                  <c:v>1747</c:v>
                </c:pt>
                <c:pt idx="152">
                  <c:v>1748</c:v>
                </c:pt>
                <c:pt idx="153">
                  <c:v>1749</c:v>
                </c:pt>
                <c:pt idx="154">
                  <c:v>1750</c:v>
                </c:pt>
                <c:pt idx="155">
                  <c:v>1751</c:v>
                </c:pt>
                <c:pt idx="156">
                  <c:v>1752</c:v>
                </c:pt>
                <c:pt idx="157">
                  <c:v>1753</c:v>
                </c:pt>
                <c:pt idx="158">
                  <c:v>1754</c:v>
                </c:pt>
                <c:pt idx="159">
                  <c:v>1755</c:v>
                </c:pt>
                <c:pt idx="160">
                  <c:v>1756</c:v>
                </c:pt>
                <c:pt idx="161">
                  <c:v>1757</c:v>
                </c:pt>
                <c:pt idx="162">
                  <c:v>1758</c:v>
                </c:pt>
                <c:pt idx="163">
                  <c:v>1759</c:v>
                </c:pt>
                <c:pt idx="164">
                  <c:v>1760</c:v>
                </c:pt>
                <c:pt idx="165">
                  <c:v>1761</c:v>
                </c:pt>
                <c:pt idx="166">
                  <c:v>1762</c:v>
                </c:pt>
                <c:pt idx="167">
                  <c:v>1763</c:v>
                </c:pt>
                <c:pt idx="168">
                  <c:v>1764</c:v>
                </c:pt>
                <c:pt idx="169">
                  <c:v>1765</c:v>
                </c:pt>
                <c:pt idx="170">
                  <c:v>1766</c:v>
                </c:pt>
                <c:pt idx="171">
                  <c:v>1767</c:v>
                </c:pt>
                <c:pt idx="172">
                  <c:v>1768</c:v>
                </c:pt>
                <c:pt idx="173">
                  <c:v>1769</c:v>
                </c:pt>
                <c:pt idx="174">
                  <c:v>1770</c:v>
                </c:pt>
                <c:pt idx="175">
                  <c:v>1771</c:v>
                </c:pt>
                <c:pt idx="176">
                  <c:v>1772</c:v>
                </c:pt>
                <c:pt idx="177">
                  <c:v>1773</c:v>
                </c:pt>
                <c:pt idx="178">
                  <c:v>1774</c:v>
                </c:pt>
                <c:pt idx="179">
                  <c:v>1775</c:v>
                </c:pt>
                <c:pt idx="180">
                  <c:v>1776</c:v>
                </c:pt>
                <c:pt idx="181">
                  <c:v>1777</c:v>
                </c:pt>
                <c:pt idx="182">
                  <c:v>1778</c:v>
                </c:pt>
                <c:pt idx="183">
                  <c:v>1779</c:v>
                </c:pt>
                <c:pt idx="184">
                  <c:v>1780</c:v>
                </c:pt>
                <c:pt idx="185">
                  <c:v>1781</c:v>
                </c:pt>
                <c:pt idx="186">
                  <c:v>1782</c:v>
                </c:pt>
                <c:pt idx="187">
                  <c:v>1783</c:v>
                </c:pt>
                <c:pt idx="188">
                  <c:v>1784</c:v>
                </c:pt>
                <c:pt idx="189">
                  <c:v>1785</c:v>
                </c:pt>
                <c:pt idx="190">
                  <c:v>1786</c:v>
                </c:pt>
                <c:pt idx="191">
                  <c:v>1787</c:v>
                </c:pt>
                <c:pt idx="192">
                  <c:v>1788</c:v>
                </c:pt>
                <c:pt idx="193">
                  <c:v>1789</c:v>
                </c:pt>
                <c:pt idx="194">
                  <c:v>1790</c:v>
                </c:pt>
                <c:pt idx="195">
                  <c:v>1791</c:v>
                </c:pt>
                <c:pt idx="196">
                  <c:v>1792</c:v>
                </c:pt>
                <c:pt idx="197">
                  <c:v>1793</c:v>
                </c:pt>
                <c:pt idx="198">
                  <c:v>1794</c:v>
                </c:pt>
                <c:pt idx="199">
                  <c:v>1795</c:v>
                </c:pt>
                <c:pt idx="200">
                  <c:v>1796</c:v>
                </c:pt>
                <c:pt idx="201">
                  <c:v>1797</c:v>
                </c:pt>
                <c:pt idx="202">
                  <c:v>1798</c:v>
                </c:pt>
                <c:pt idx="203">
                  <c:v>1799</c:v>
                </c:pt>
                <c:pt idx="204">
                  <c:v>1800</c:v>
                </c:pt>
                <c:pt idx="205">
                  <c:v>1801</c:v>
                </c:pt>
                <c:pt idx="206">
                  <c:v>1802</c:v>
                </c:pt>
                <c:pt idx="207">
                  <c:v>1803</c:v>
                </c:pt>
                <c:pt idx="208">
                  <c:v>1804</c:v>
                </c:pt>
                <c:pt idx="209">
                  <c:v>1805</c:v>
                </c:pt>
                <c:pt idx="210">
                  <c:v>1806</c:v>
                </c:pt>
                <c:pt idx="211">
                  <c:v>1807</c:v>
                </c:pt>
                <c:pt idx="212">
                  <c:v>1808</c:v>
                </c:pt>
                <c:pt idx="213">
                  <c:v>1809</c:v>
                </c:pt>
                <c:pt idx="214">
                  <c:v>1810</c:v>
                </c:pt>
                <c:pt idx="215">
                  <c:v>1811</c:v>
                </c:pt>
                <c:pt idx="216">
                  <c:v>1812</c:v>
                </c:pt>
                <c:pt idx="217">
                  <c:v>1813</c:v>
                </c:pt>
                <c:pt idx="218">
                  <c:v>1814</c:v>
                </c:pt>
                <c:pt idx="219">
                  <c:v>1815</c:v>
                </c:pt>
                <c:pt idx="220">
                  <c:v>1816</c:v>
                </c:pt>
                <c:pt idx="221">
                  <c:v>1817</c:v>
                </c:pt>
                <c:pt idx="222">
                  <c:v>1818</c:v>
                </c:pt>
                <c:pt idx="223">
                  <c:v>1819</c:v>
                </c:pt>
                <c:pt idx="224">
                  <c:v>1820</c:v>
                </c:pt>
                <c:pt idx="225">
                  <c:v>1821</c:v>
                </c:pt>
                <c:pt idx="226">
                  <c:v>1822</c:v>
                </c:pt>
                <c:pt idx="227">
                  <c:v>1823</c:v>
                </c:pt>
                <c:pt idx="228">
                  <c:v>1824</c:v>
                </c:pt>
                <c:pt idx="229">
                  <c:v>1825</c:v>
                </c:pt>
                <c:pt idx="230">
                  <c:v>1826</c:v>
                </c:pt>
                <c:pt idx="231">
                  <c:v>1827</c:v>
                </c:pt>
                <c:pt idx="232">
                  <c:v>1828</c:v>
                </c:pt>
                <c:pt idx="233">
                  <c:v>1829</c:v>
                </c:pt>
              </c:numCache>
            </c:numRef>
          </c:cat>
          <c:val>
            <c:numRef>
              <c:f>'Totaal per jr'!$B$4:$B$237</c:f>
              <c:numCache>
                <c:formatCode>_ * #,##0_ ;_ * \-#,##0_ ;_ * "-"??_ ;_ @_ </c:formatCode>
                <c:ptCount val="234"/>
                <c:pt idx="0">
                  <c:v>0</c:v>
                </c:pt>
                <c:pt idx="1">
                  <c:v>1002</c:v>
                </c:pt>
                <c:pt idx="2">
                  <c:v>280</c:v>
                </c:pt>
                <c:pt idx="3">
                  <c:v>0</c:v>
                </c:pt>
                <c:pt idx="4">
                  <c:v>0</c:v>
                </c:pt>
                <c:pt idx="5">
                  <c:v>0</c:v>
                </c:pt>
                <c:pt idx="6">
                  <c:v>0</c:v>
                </c:pt>
                <c:pt idx="7">
                  <c:v>0</c:v>
                </c:pt>
                <c:pt idx="8">
                  <c:v>334</c:v>
                </c:pt>
                <c:pt idx="9">
                  <c:v>0</c:v>
                </c:pt>
                <c:pt idx="10">
                  <c:v>544</c:v>
                </c:pt>
                <c:pt idx="11">
                  <c:v>0</c:v>
                </c:pt>
                <c:pt idx="12">
                  <c:v>0</c:v>
                </c:pt>
                <c:pt idx="13">
                  <c:v>0</c:v>
                </c:pt>
                <c:pt idx="14">
                  <c:v>0</c:v>
                </c:pt>
                <c:pt idx="15">
                  <c:v>0</c:v>
                </c:pt>
                <c:pt idx="16">
                  <c:v>334</c:v>
                </c:pt>
                <c:pt idx="17">
                  <c:v>0</c:v>
                </c:pt>
                <c:pt idx="18">
                  <c:v>0</c:v>
                </c:pt>
                <c:pt idx="19">
                  <c:v>617</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326</c:v>
                </c:pt>
                <c:pt idx="35">
                  <c:v>0</c:v>
                </c:pt>
                <c:pt idx="36">
                  <c:v>0</c:v>
                </c:pt>
                <c:pt idx="37">
                  <c:v>0</c:v>
                </c:pt>
                <c:pt idx="38">
                  <c:v>0</c:v>
                </c:pt>
                <c:pt idx="39">
                  <c:v>0</c:v>
                </c:pt>
                <c:pt idx="40">
                  <c:v>0</c:v>
                </c:pt>
                <c:pt idx="41">
                  <c:v>1299</c:v>
                </c:pt>
                <c:pt idx="42">
                  <c:v>1723</c:v>
                </c:pt>
                <c:pt idx="43">
                  <c:v>1920</c:v>
                </c:pt>
                <c:pt idx="44">
                  <c:v>1510</c:v>
                </c:pt>
                <c:pt idx="45">
                  <c:v>1935</c:v>
                </c:pt>
                <c:pt idx="46">
                  <c:v>3128</c:v>
                </c:pt>
                <c:pt idx="47">
                  <c:v>6203</c:v>
                </c:pt>
                <c:pt idx="48">
                  <c:v>6416</c:v>
                </c:pt>
                <c:pt idx="49">
                  <c:v>4551</c:v>
                </c:pt>
                <c:pt idx="50">
                  <c:v>1131</c:v>
                </c:pt>
                <c:pt idx="51">
                  <c:v>7</c:v>
                </c:pt>
                <c:pt idx="52">
                  <c:v>0</c:v>
                </c:pt>
                <c:pt idx="53">
                  <c:v>1038</c:v>
                </c:pt>
                <c:pt idx="54">
                  <c:v>542</c:v>
                </c:pt>
                <c:pt idx="55">
                  <c:v>0</c:v>
                </c:pt>
                <c:pt idx="56">
                  <c:v>1222</c:v>
                </c:pt>
                <c:pt idx="57">
                  <c:v>1777</c:v>
                </c:pt>
                <c:pt idx="58">
                  <c:v>1072</c:v>
                </c:pt>
                <c:pt idx="59">
                  <c:v>1511</c:v>
                </c:pt>
                <c:pt idx="60">
                  <c:v>1300</c:v>
                </c:pt>
                <c:pt idx="61">
                  <c:v>2725</c:v>
                </c:pt>
                <c:pt idx="62">
                  <c:v>2730</c:v>
                </c:pt>
                <c:pt idx="63">
                  <c:v>7012</c:v>
                </c:pt>
                <c:pt idx="64">
                  <c:v>4216</c:v>
                </c:pt>
                <c:pt idx="65">
                  <c:v>4105</c:v>
                </c:pt>
                <c:pt idx="66">
                  <c:v>2339</c:v>
                </c:pt>
                <c:pt idx="67">
                  <c:v>3618</c:v>
                </c:pt>
                <c:pt idx="68">
                  <c:v>5260</c:v>
                </c:pt>
                <c:pt idx="69">
                  <c:v>2635</c:v>
                </c:pt>
                <c:pt idx="70">
                  <c:v>1492</c:v>
                </c:pt>
                <c:pt idx="71">
                  <c:v>4231</c:v>
                </c:pt>
                <c:pt idx="72">
                  <c:v>6492</c:v>
                </c:pt>
                <c:pt idx="73">
                  <c:v>11476</c:v>
                </c:pt>
                <c:pt idx="74">
                  <c:v>5781</c:v>
                </c:pt>
                <c:pt idx="75">
                  <c:v>9329</c:v>
                </c:pt>
                <c:pt idx="76">
                  <c:v>5458</c:v>
                </c:pt>
                <c:pt idx="77">
                  <c:v>3501</c:v>
                </c:pt>
                <c:pt idx="78">
                  <c:v>3925</c:v>
                </c:pt>
                <c:pt idx="79">
                  <c:v>2603</c:v>
                </c:pt>
                <c:pt idx="80">
                  <c:v>4345</c:v>
                </c:pt>
                <c:pt idx="81">
                  <c:v>3124</c:v>
                </c:pt>
                <c:pt idx="82">
                  <c:v>1634</c:v>
                </c:pt>
                <c:pt idx="83">
                  <c:v>3287</c:v>
                </c:pt>
                <c:pt idx="84">
                  <c:v>5088</c:v>
                </c:pt>
                <c:pt idx="85">
                  <c:v>5557</c:v>
                </c:pt>
                <c:pt idx="86">
                  <c:v>3025</c:v>
                </c:pt>
                <c:pt idx="87">
                  <c:v>3792</c:v>
                </c:pt>
                <c:pt idx="88">
                  <c:v>3128</c:v>
                </c:pt>
                <c:pt idx="89">
                  <c:v>5393</c:v>
                </c:pt>
                <c:pt idx="90">
                  <c:v>3760</c:v>
                </c:pt>
                <c:pt idx="91">
                  <c:v>6912</c:v>
                </c:pt>
                <c:pt idx="92">
                  <c:v>5867</c:v>
                </c:pt>
                <c:pt idx="93">
                  <c:v>2581</c:v>
                </c:pt>
                <c:pt idx="94">
                  <c:v>467</c:v>
                </c:pt>
                <c:pt idx="95">
                  <c:v>3462</c:v>
                </c:pt>
                <c:pt idx="96">
                  <c:v>1770</c:v>
                </c:pt>
                <c:pt idx="97">
                  <c:v>3197</c:v>
                </c:pt>
                <c:pt idx="98">
                  <c:v>3127</c:v>
                </c:pt>
                <c:pt idx="99">
                  <c:v>1822</c:v>
                </c:pt>
                <c:pt idx="100">
                  <c:v>1169</c:v>
                </c:pt>
                <c:pt idx="101">
                  <c:v>1729</c:v>
                </c:pt>
                <c:pt idx="102">
                  <c:v>3912</c:v>
                </c:pt>
                <c:pt idx="103">
                  <c:v>3883</c:v>
                </c:pt>
                <c:pt idx="104">
                  <c:v>2193</c:v>
                </c:pt>
                <c:pt idx="105">
                  <c:v>7606</c:v>
                </c:pt>
                <c:pt idx="106">
                  <c:v>3147</c:v>
                </c:pt>
                <c:pt idx="107">
                  <c:v>1621</c:v>
                </c:pt>
                <c:pt idx="108">
                  <c:v>2175</c:v>
                </c:pt>
                <c:pt idx="109">
                  <c:v>4829</c:v>
                </c:pt>
                <c:pt idx="110">
                  <c:v>1966</c:v>
                </c:pt>
                <c:pt idx="111">
                  <c:v>4475</c:v>
                </c:pt>
                <c:pt idx="112">
                  <c:v>3375</c:v>
                </c:pt>
                <c:pt idx="113">
                  <c:v>2610</c:v>
                </c:pt>
                <c:pt idx="114">
                  <c:v>3785</c:v>
                </c:pt>
                <c:pt idx="115">
                  <c:v>2273</c:v>
                </c:pt>
                <c:pt idx="116">
                  <c:v>2067</c:v>
                </c:pt>
                <c:pt idx="117">
                  <c:v>596</c:v>
                </c:pt>
                <c:pt idx="118">
                  <c:v>2778</c:v>
                </c:pt>
                <c:pt idx="119">
                  <c:v>2944</c:v>
                </c:pt>
                <c:pt idx="120">
                  <c:v>2780</c:v>
                </c:pt>
                <c:pt idx="121">
                  <c:v>2839</c:v>
                </c:pt>
                <c:pt idx="122">
                  <c:v>1615</c:v>
                </c:pt>
                <c:pt idx="123">
                  <c:v>2986</c:v>
                </c:pt>
                <c:pt idx="124">
                  <c:v>1587</c:v>
                </c:pt>
                <c:pt idx="125">
                  <c:v>1595</c:v>
                </c:pt>
                <c:pt idx="126">
                  <c:v>2807</c:v>
                </c:pt>
                <c:pt idx="127">
                  <c:v>3415</c:v>
                </c:pt>
                <c:pt idx="128">
                  <c:v>3415</c:v>
                </c:pt>
                <c:pt idx="129">
                  <c:v>4530</c:v>
                </c:pt>
                <c:pt idx="130">
                  <c:v>4829</c:v>
                </c:pt>
                <c:pt idx="131">
                  <c:v>3772</c:v>
                </c:pt>
                <c:pt idx="132">
                  <c:v>1957</c:v>
                </c:pt>
                <c:pt idx="133">
                  <c:v>3417</c:v>
                </c:pt>
                <c:pt idx="134">
                  <c:v>2056</c:v>
                </c:pt>
                <c:pt idx="135">
                  <c:v>2381</c:v>
                </c:pt>
                <c:pt idx="136">
                  <c:v>3571</c:v>
                </c:pt>
                <c:pt idx="137">
                  <c:v>3630</c:v>
                </c:pt>
                <c:pt idx="138">
                  <c:v>4680</c:v>
                </c:pt>
                <c:pt idx="139">
                  <c:v>5017</c:v>
                </c:pt>
                <c:pt idx="140">
                  <c:v>3900</c:v>
                </c:pt>
                <c:pt idx="141">
                  <c:v>1903</c:v>
                </c:pt>
                <c:pt idx="142">
                  <c:v>1828</c:v>
                </c:pt>
                <c:pt idx="143">
                  <c:v>1992</c:v>
                </c:pt>
                <c:pt idx="144">
                  <c:v>555</c:v>
                </c:pt>
                <c:pt idx="145">
                  <c:v>3025</c:v>
                </c:pt>
                <c:pt idx="146">
                  <c:v>2363</c:v>
                </c:pt>
                <c:pt idx="147">
                  <c:v>3803</c:v>
                </c:pt>
                <c:pt idx="148">
                  <c:v>4194</c:v>
                </c:pt>
                <c:pt idx="149">
                  <c:v>4601</c:v>
                </c:pt>
                <c:pt idx="150">
                  <c:v>3946</c:v>
                </c:pt>
                <c:pt idx="151">
                  <c:v>4873</c:v>
                </c:pt>
                <c:pt idx="152">
                  <c:v>3454</c:v>
                </c:pt>
                <c:pt idx="153">
                  <c:v>4320</c:v>
                </c:pt>
                <c:pt idx="154">
                  <c:v>3028</c:v>
                </c:pt>
                <c:pt idx="155">
                  <c:v>3376</c:v>
                </c:pt>
                <c:pt idx="156">
                  <c:v>2699</c:v>
                </c:pt>
                <c:pt idx="157">
                  <c:v>2093</c:v>
                </c:pt>
                <c:pt idx="158">
                  <c:v>5536</c:v>
                </c:pt>
                <c:pt idx="159">
                  <c:v>3889</c:v>
                </c:pt>
                <c:pt idx="160">
                  <c:v>4822</c:v>
                </c:pt>
                <c:pt idx="161">
                  <c:v>4276</c:v>
                </c:pt>
                <c:pt idx="162">
                  <c:v>6569</c:v>
                </c:pt>
                <c:pt idx="163">
                  <c:v>4844</c:v>
                </c:pt>
                <c:pt idx="164">
                  <c:v>2940</c:v>
                </c:pt>
                <c:pt idx="165">
                  <c:v>5135</c:v>
                </c:pt>
                <c:pt idx="166">
                  <c:v>5874</c:v>
                </c:pt>
                <c:pt idx="167">
                  <c:v>6198</c:v>
                </c:pt>
                <c:pt idx="168">
                  <c:v>5224</c:v>
                </c:pt>
                <c:pt idx="169">
                  <c:v>6607</c:v>
                </c:pt>
                <c:pt idx="170">
                  <c:v>6009</c:v>
                </c:pt>
                <c:pt idx="171">
                  <c:v>6927</c:v>
                </c:pt>
                <c:pt idx="172">
                  <c:v>5648</c:v>
                </c:pt>
                <c:pt idx="173">
                  <c:v>5378</c:v>
                </c:pt>
                <c:pt idx="174">
                  <c:v>6797</c:v>
                </c:pt>
                <c:pt idx="175">
                  <c:v>8249</c:v>
                </c:pt>
                <c:pt idx="176">
                  <c:v>6878</c:v>
                </c:pt>
                <c:pt idx="177">
                  <c:v>6418</c:v>
                </c:pt>
                <c:pt idx="178">
                  <c:v>5282</c:v>
                </c:pt>
                <c:pt idx="179">
                  <c:v>4662</c:v>
                </c:pt>
                <c:pt idx="180">
                  <c:v>2420</c:v>
                </c:pt>
                <c:pt idx="181">
                  <c:v>3841</c:v>
                </c:pt>
                <c:pt idx="182">
                  <c:v>2569</c:v>
                </c:pt>
                <c:pt idx="183">
                  <c:v>3361</c:v>
                </c:pt>
                <c:pt idx="184">
                  <c:v>4032</c:v>
                </c:pt>
                <c:pt idx="185">
                  <c:v>2340</c:v>
                </c:pt>
                <c:pt idx="186">
                  <c:v>630</c:v>
                </c:pt>
                <c:pt idx="187">
                  <c:v>790</c:v>
                </c:pt>
                <c:pt idx="188">
                  <c:v>3264</c:v>
                </c:pt>
                <c:pt idx="189">
                  <c:v>2842</c:v>
                </c:pt>
                <c:pt idx="190">
                  <c:v>889</c:v>
                </c:pt>
                <c:pt idx="191">
                  <c:v>1667</c:v>
                </c:pt>
                <c:pt idx="192">
                  <c:v>1189</c:v>
                </c:pt>
                <c:pt idx="193">
                  <c:v>1219</c:v>
                </c:pt>
                <c:pt idx="194">
                  <c:v>1945</c:v>
                </c:pt>
                <c:pt idx="195">
                  <c:v>2234</c:v>
                </c:pt>
                <c:pt idx="196">
                  <c:v>1828</c:v>
                </c:pt>
                <c:pt idx="197">
                  <c:v>2925</c:v>
                </c:pt>
                <c:pt idx="198">
                  <c:v>211</c:v>
                </c:pt>
                <c:pt idx="199">
                  <c:v>577</c:v>
                </c:pt>
                <c:pt idx="200">
                  <c:v>0</c:v>
                </c:pt>
                <c:pt idx="201">
                  <c:v>0</c:v>
                </c:pt>
                <c:pt idx="202">
                  <c:v>0</c:v>
                </c:pt>
                <c:pt idx="203">
                  <c:v>0</c:v>
                </c:pt>
                <c:pt idx="204">
                  <c:v>0</c:v>
                </c:pt>
                <c:pt idx="205">
                  <c:v>0</c:v>
                </c:pt>
                <c:pt idx="206">
                  <c:v>304</c:v>
                </c:pt>
                <c:pt idx="207">
                  <c:v>993</c:v>
                </c:pt>
                <c:pt idx="208">
                  <c:v>0</c:v>
                </c:pt>
                <c:pt idx="209">
                  <c:v>0</c:v>
                </c:pt>
                <c:pt idx="210">
                  <c:v>0</c:v>
                </c:pt>
                <c:pt idx="211">
                  <c:v>0</c:v>
                </c:pt>
                <c:pt idx="212">
                  <c:v>304</c:v>
                </c:pt>
                <c:pt idx="213">
                  <c:v>0</c:v>
                </c:pt>
                <c:pt idx="214">
                  <c:v>0</c:v>
                </c:pt>
                <c:pt idx="215">
                  <c:v>0</c:v>
                </c:pt>
                <c:pt idx="216">
                  <c:v>0</c:v>
                </c:pt>
                <c:pt idx="217">
                  <c:v>0</c:v>
                </c:pt>
                <c:pt idx="218">
                  <c:v>0</c:v>
                </c:pt>
                <c:pt idx="219">
                  <c:v>0</c:v>
                </c:pt>
                <c:pt idx="220">
                  <c:v>0</c:v>
                </c:pt>
                <c:pt idx="221">
                  <c:v>0</c:v>
                </c:pt>
                <c:pt idx="222">
                  <c:v>0</c:v>
                </c:pt>
                <c:pt idx="223">
                  <c:v>0</c:v>
                </c:pt>
                <c:pt idx="224">
                  <c:v>702</c:v>
                </c:pt>
                <c:pt idx="225">
                  <c:v>0</c:v>
                </c:pt>
                <c:pt idx="226">
                  <c:v>0</c:v>
                </c:pt>
                <c:pt idx="227">
                  <c:v>0</c:v>
                </c:pt>
                <c:pt idx="228">
                  <c:v>0</c:v>
                </c:pt>
                <c:pt idx="229">
                  <c:v>150</c:v>
                </c:pt>
                <c:pt idx="230">
                  <c:v>0</c:v>
                </c:pt>
                <c:pt idx="231">
                  <c:v>0</c:v>
                </c:pt>
                <c:pt idx="232">
                  <c:v>0</c:v>
                </c:pt>
                <c:pt idx="233">
                  <c:v>304</c:v>
                </c:pt>
              </c:numCache>
            </c:numRef>
          </c:val>
          <c:smooth val="0"/>
        </c:ser>
        <c:ser>
          <c:idx val="18"/>
          <c:order val="1"/>
          <c:tx>
            <c:strRef>
              <c:f>'Totaal per jr'!$AE$1:$AE$3</c:f>
              <c:strCache>
                <c:ptCount val="1"/>
                <c:pt idx="0">
                  <c:v>Reconstructie Eltis database + Paesie Totaal (laag) Embarked</c:v>
                </c:pt>
              </c:strCache>
            </c:strRef>
          </c:tx>
          <c:marker>
            <c:symbol val="none"/>
          </c:marker>
          <c:cat>
            <c:numRef>
              <c:f>'Totaal per jr'!$A$4:$A$237</c:f>
              <c:numCache>
                <c:formatCode>General</c:formatCode>
                <c:ptCount val="234"/>
                <c:pt idx="0">
                  <c:v>1596</c:v>
                </c:pt>
                <c:pt idx="1">
                  <c:v>1597</c:v>
                </c:pt>
                <c:pt idx="2">
                  <c:v>1598</c:v>
                </c:pt>
                <c:pt idx="3">
                  <c:v>1599</c:v>
                </c:pt>
                <c:pt idx="4">
                  <c:v>1600</c:v>
                </c:pt>
                <c:pt idx="5">
                  <c:v>1601</c:v>
                </c:pt>
                <c:pt idx="6">
                  <c:v>1602</c:v>
                </c:pt>
                <c:pt idx="7">
                  <c:v>1603</c:v>
                </c:pt>
                <c:pt idx="8">
                  <c:v>1604</c:v>
                </c:pt>
                <c:pt idx="9">
                  <c:v>1605</c:v>
                </c:pt>
                <c:pt idx="10">
                  <c:v>1606</c:v>
                </c:pt>
                <c:pt idx="11">
                  <c:v>1607</c:v>
                </c:pt>
                <c:pt idx="12">
                  <c:v>1608</c:v>
                </c:pt>
                <c:pt idx="13">
                  <c:v>1609</c:v>
                </c:pt>
                <c:pt idx="14">
                  <c:v>1610</c:v>
                </c:pt>
                <c:pt idx="15">
                  <c:v>1611</c:v>
                </c:pt>
                <c:pt idx="16">
                  <c:v>1612</c:v>
                </c:pt>
                <c:pt idx="17">
                  <c:v>1613</c:v>
                </c:pt>
                <c:pt idx="18">
                  <c:v>1614</c:v>
                </c:pt>
                <c:pt idx="19">
                  <c:v>1615</c:v>
                </c:pt>
                <c:pt idx="20">
                  <c:v>1616</c:v>
                </c:pt>
                <c:pt idx="21">
                  <c:v>1617</c:v>
                </c:pt>
                <c:pt idx="22">
                  <c:v>1618</c:v>
                </c:pt>
                <c:pt idx="23">
                  <c:v>1619</c:v>
                </c:pt>
                <c:pt idx="24">
                  <c:v>1620</c:v>
                </c:pt>
                <c:pt idx="25">
                  <c:v>1621</c:v>
                </c:pt>
                <c:pt idx="26">
                  <c:v>1622</c:v>
                </c:pt>
                <c:pt idx="27">
                  <c:v>1623</c:v>
                </c:pt>
                <c:pt idx="28">
                  <c:v>1624</c:v>
                </c:pt>
                <c:pt idx="29">
                  <c:v>1625</c:v>
                </c:pt>
                <c:pt idx="30">
                  <c:v>1626</c:v>
                </c:pt>
                <c:pt idx="31">
                  <c:v>1627</c:v>
                </c:pt>
                <c:pt idx="32">
                  <c:v>1628</c:v>
                </c:pt>
                <c:pt idx="33">
                  <c:v>1629</c:v>
                </c:pt>
                <c:pt idx="34">
                  <c:v>1630</c:v>
                </c:pt>
                <c:pt idx="35">
                  <c:v>1631</c:v>
                </c:pt>
                <c:pt idx="36">
                  <c:v>1632</c:v>
                </c:pt>
                <c:pt idx="37">
                  <c:v>1633</c:v>
                </c:pt>
                <c:pt idx="38">
                  <c:v>1634</c:v>
                </c:pt>
                <c:pt idx="39">
                  <c:v>1635</c:v>
                </c:pt>
                <c:pt idx="40">
                  <c:v>1636</c:v>
                </c:pt>
                <c:pt idx="41">
                  <c:v>1637</c:v>
                </c:pt>
                <c:pt idx="42">
                  <c:v>1638</c:v>
                </c:pt>
                <c:pt idx="43">
                  <c:v>1639</c:v>
                </c:pt>
                <c:pt idx="44">
                  <c:v>1640</c:v>
                </c:pt>
                <c:pt idx="45">
                  <c:v>1641</c:v>
                </c:pt>
                <c:pt idx="46">
                  <c:v>1642</c:v>
                </c:pt>
                <c:pt idx="47">
                  <c:v>1643</c:v>
                </c:pt>
                <c:pt idx="48">
                  <c:v>1644</c:v>
                </c:pt>
                <c:pt idx="49">
                  <c:v>1645</c:v>
                </c:pt>
                <c:pt idx="50">
                  <c:v>1646</c:v>
                </c:pt>
                <c:pt idx="51">
                  <c:v>1647</c:v>
                </c:pt>
                <c:pt idx="52">
                  <c:v>1648</c:v>
                </c:pt>
                <c:pt idx="53">
                  <c:v>1649</c:v>
                </c:pt>
                <c:pt idx="54">
                  <c:v>1650</c:v>
                </c:pt>
                <c:pt idx="55">
                  <c:v>1651</c:v>
                </c:pt>
                <c:pt idx="56">
                  <c:v>1652</c:v>
                </c:pt>
                <c:pt idx="57">
                  <c:v>1653</c:v>
                </c:pt>
                <c:pt idx="58">
                  <c:v>1654</c:v>
                </c:pt>
                <c:pt idx="59">
                  <c:v>1655</c:v>
                </c:pt>
                <c:pt idx="60">
                  <c:v>1656</c:v>
                </c:pt>
                <c:pt idx="61">
                  <c:v>1657</c:v>
                </c:pt>
                <c:pt idx="62">
                  <c:v>1658</c:v>
                </c:pt>
                <c:pt idx="63">
                  <c:v>1659</c:v>
                </c:pt>
                <c:pt idx="64">
                  <c:v>1660</c:v>
                </c:pt>
                <c:pt idx="65">
                  <c:v>1661</c:v>
                </c:pt>
                <c:pt idx="66">
                  <c:v>1662</c:v>
                </c:pt>
                <c:pt idx="67">
                  <c:v>1663</c:v>
                </c:pt>
                <c:pt idx="68">
                  <c:v>1664</c:v>
                </c:pt>
                <c:pt idx="69">
                  <c:v>1665</c:v>
                </c:pt>
                <c:pt idx="70">
                  <c:v>1666</c:v>
                </c:pt>
                <c:pt idx="71">
                  <c:v>1667</c:v>
                </c:pt>
                <c:pt idx="72">
                  <c:v>1668</c:v>
                </c:pt>
                <c:pt idx="73">
                  <c:v>1669</c:v>
                </c:pt>
                <c:pt idx="74">
                  <c:v>1670</c:v>
                </c:pt>
                <c:pt idx="75">
                  <c:v>1671</c:v>
                </c:pt>
                <c:pt idx="76">
                  <c:v>1672</c:v>
                </c:pt>
                <c:pt idx="77">
                  <c:v>1673</c:v>
                </c:pt>
                <c:pt idx="78">
                  <c:v>1674</c:v>
                </c:pt>
                <c:pt idx="79">
                  <c:v>1675</c:v>
                </c:pt>
                <c:pt idx="80">
                  <c:v>1676</c:v>
                </c:pt>
                <c:pt idx="81">
                  <c:v>1677</c:v>
                </c:pt>
                <c:pt idx="82">
                  <c:v>1678</c:v>
                </c:pt>
                <c:pt idx="83">
                  <c:v>1679</c:v>
                </c:pt>
                <c:pt idx="84">
                  <c:v>1680</c:v>
                </c:pt>
                <c:pt idx="85">
                  <c:v>1681</c:v>
                </c:pt>
                <c:pt idx="86">
                  <c:v>1682</c:v>
                </c:pt>
                <c:pt idx="87">
                  <c:v>1683</c:v>
                </c:pt>
                <c:pt idx="88">
                  <c:v>1684</c:v>
                </c:pt>
                <c:pt idx="89">
                  <c:v>1685</c:v>
                </c:pt>
                <c:pt idx="90">
                  <c:v>1686</c:v>
                </c:pt>
                <c:pt idx="91">
                  <c:v>1687</c:v>
                </c:pt>
                <c:pt idx="92">
                  <c:v>1688</c:v>
                </c:pt>
                <c:pt idx="93">
                  <c:v>1689</c:v>
                </c:pt>
                <c:pt idx="94">
                  <c:v>1690</c:v>
                </c:pt>
                <c:pt idx="95">
                  <c:v>1691</c:v>
                </c:pt>
                <c:pt idx="96">
                  <c:v>1692</c:v>
                </c:pt>
                <c:pt idx="97">
                  <c:v>1693</c:v>
                </c:pt>
                <c:pt idx="98">
                  <c:v>1694</c:v>
                </c:pt>
                <c:pt idx="99">
                  <c:v>1695</c:v>
                </c:pt>
                <c:pt idx="100">
                  <c:v>1696</c:v>
                </c:pt>
                <c:pt idx="101">
                  <c:v>1697</c:v>
                </c:pt>
                <c:pt idx="102">
                  <c:v>1698</c:v>
                </c:pt>
                <c:pt idx="103">
                  <c:v>1699</c:v>
                </c:pt>
                <c:pt idx="104">
                  <c:v>1700</c:v>
                </c:pt>
                <c:pt idx="105">
                  <c:v>1701</c:v>
                </c:pt>
                <c:pt idx="106">
                  <c:v>1702</c:v>
                </c:pt>
                <c:pt idx="107">
                  <c:v>1703</c:v>
                </c:pt>
                <c:pt idx="108">
                  <c:v>1704</c:v>
                </c:pt>
                <c:pt idx="109">
                  <c:v>1705</c:v>
                </c:pt>
                <c:pt idx="110">
                  <c:v>1706</c:v>
                </c:pt>
                <c:pt idx="111">
                  <c:v>1707</c:v>
                </c:pt>
                <c:pt idx="112">
                  <c:v>1708</c:v>
                </c:pt>
                <c:pt idx="113">
                  <c:v>1709</c:v>
                </c:pt>
                <c:pt idx="114">
                  <c:v>1710</c:v>
                </c:pt>
                <c:pt idx="115">
                  <c:v>1711</c:v>
                </c:pt>
                <c:pt idx="116">
                  <c:v>1712</c:v>
                </c:pt>
                <c:pt idx="117">
                  <c:v>1713</c:v>
                </c:pt>
                <c:pt idx="118">
                  <c:v>1714</c:v>
                </c:pt>
                <c:pt idx="119">
                  <c:v>1715</c:v>
                </c:pt>
                <c:pt idx="120">
                  <c:v>1716</c:v>
                </c:pt>
                <c:pt idx="121">
                  <c:v>1717</c:v>
                </c:pt>
                <c:pt idx="122">
                  <c:v>1718</c:v>
                </c:pt>
                <c:pt idx="123">
                  <c:v>1719</c:v>
                </c:pt>
                <c:pt idx="124">
                  <c:v>1720</c:v>
                </c:pt>
                <c:pt idx="125">
                  <c:v>1721</c:v>
                </c:pt>
                <c:pt idx="126">
                  <c:v>1722</c:v>
                </c:pt>
                <c:pt idx="127">
                  <c:v>1723</c:v>
                </c:pt>
                <c:pt idx="128">
                  <c:v>1724</c:v>
                </c:pt>
                <c:pt idx="129">
                  <c:v>1725</c:v>
                </c:pt>
                <c:pt idx="130">
                  <c:v>1726</c:v>
                </c:pt>
                <c:pt idx="131">
                  <c:v>1727</c:v>
                </c:pt>
                <c:pt idx="132">
                  <c:v>1728</c:v>
                </c:pt>
                <c:pt idx="133">
                  <c:v>1729</c:v>
                </c:pt>
                <c:pt idx="134">
                  <c:v>1730</c:v>
                </c:pt>
                <c:pt idx="135">
                  <c:v>1731</c:v>
                </c:pt>
                <c:pt idx="136">
                  <c:v>1732</c:v>
                </c:pt>
                <c:pt idx="137">
                  <c:v>1733</c:v>
                </c:pt>
                <c:pt idx="138">
                  <c:v>1734</c:v>
                </c:pt>
                <c:pt idx="139">
                  <c:v>1735</c:v>
                </c:pt>
                <c:pt idx="140">
                  <c:v>1736</c:v>
                </c:pt>
                <c:pt idx="141">
                  <c:v>1737</c:v>
                </c:pt>
                <c:pt idx="142">
                  <c:v>1738</c:v>
                </c:pt>
                <c:pt idx="143">
                  <c:v>1739</c:v>
                </c:pt>
                <c:pt idx="144">
                  <c:v>1740</c:v>
                </c:pt>
                <c:pt idx="145">
                  <c:v>1741</c:v>
                </c:pt>
                <c:pt idx="146">
                  <c:v>1742</c:v>
                </c:pt>
                <c:pt idx="147">
                  <c:v>1743</c:v>
                </c:pt>
                <c:pt idx="148">
                  <c:v>1744</c:v>
                </c:pt>
                <c:pt idx="149">
                  <c:v>1745</c:v>
                </c:pt>
                <c:pt idx="150">
                  <c:v>1746</c:v>
                </c:pt>
                <c:pt idx="151">
                  <c:v>1747</c:v>
                </c:pt>
                <c:pt idx="152">
                  <c:v>1748</c:v>
                </c:pt>
                <c:pt idx="153">
                  <c:v>1749</c:v>
                </c:pt>
                <c:pt idx="154">
                  <c:v>1750</c:v>
                </c:pt>
                <c:pt idx="155">
                  <c:v>1751</c:v>
                </c:pt>
                <c:pt idx="156">
                  <c:v>1752</c:v>
                </c:pt>
                <c:pt idx="157">
                  <c:v>1753</c:v>
                </c:pt>
                <c:pt idx="158">
                  <c:v>1754</c:v>
                </c:pt>
                <c:pt idx="159">
                  <c:v>1755</c:v>
                </c:pt>
                <c:pt idx="160">
                  <c:v>1756</c:v>
                </c:pt>
                <c:pt idx="161">
                  <c:v>1757</c:v>
                </c:pt>
                <c:pt idx="162">
                  <c:v>1758</c:v>
                </c:pt>
                <c:pt idx="163">
                  <c:v>1759</c:v>
                </c:pt>
                <c:pt idx="164">
                  <c:v>1760</c:v>
                </c:pt>
                <c:pt idx="165">
                  <c:v>1761</c:v>
                </c:pt>
                <c:pt idx="166">
                  <c:v>1762</c:v>
                </c:pt>
                <c:pt idx="167">
                  <c:v>1763</c:v>
                </c:pt>
                <c:pt idx="168">
                  <c:v>1764</c:v>
                </c:pt>
                <c:pt idx="169">
                  <c:v>1765</c:v>
                </c:pt>
                <c:pt idx="170">
                  <c:v>1766</c:v>
                </c:pt>
                <c:pt idx="171">
                  <c:v>1767</c:v>
                </c:pt>
                <c:pt idx="172">
                  <c:v>1768</c:v>
                </c:pt>
                <c:pt idx="173">
                  <c:v>1769</c:v>
                </c:pt>
                <c:pt idx="174">
                  <c:v>1770</c:v>
                </c:pt>
                <c:pt idx="175">
                  <c:v>1771</c:v>
                </c:pt>
                <c:pt idx="176">
                  <c:v>1772</c:v>
                </c:pt>
                <c:pt idx="177">
                  <c:v>1773</c:v>
                </c:pt>
                <c:pt idx="178">
                  <c:v>1774</c:v>
                </c:pt>
                <c:pt idx="179">
                  <c:v>1775</c:v>
                </c:pt>
                <c:pt idx="180">
                  <c:v>1776</c:v>
                </c:pt>
                <c:pt idx="181">
                  <c:v>1777</c:v>
                </c:pt>
                <c:pt idx="182">
                  <c:v>1778</c:v>
                </c:pt>
                <c:pt idx="183">
                  <c:v>1779</c:v>
                </c:pt>
                <c:pt idx="184">
                  <c:v>1780</c:v>
                </c:pt>
                <c:pt idx="185">
                  <c:v>1781</c:v>
                </c:pt>
                <c:pt idx="186">
                  <c:v>1782</c:v>
                </c:pt>
                <c:pt idx="187">
                  <c:v>1783</c:v>
                </c:pt>
                <c:pt idx="188">
                  <c:v>1784</c:v>
                </c:pt>
                <c:pt idx="189">
                  <c:v>1785</c:v>
                </c:pt>
                <c:pt idx="190">
                  <c:v>1786</c:v>
                </c:pt>
                <c:pt idx="191">
                  <c:v>1787</c:v>
                </c:pt>
                <c:pt idx="192">
                  <c:v>1788</c:v>
                </c:pt>
                <c:pt idx="193">
                  <c:v>1789</c:v>
                </c:pt>
                <c:pt idx="194">
                  <c:v>1790</c:v>
                </c:pt>
                <c:pt idx="195">
                  <c:v>1791</c:v>
                </c:pt>
                <c:pt idx="196">
                  <c:v>1792</c:v>
                </c:pt>
                <c:pt idx="197">
                  <c:v>1793</c:v>
                </c:pt>
                <c:pt idx="198">
                  <c:v>1794</c:v>
                </c:pt>
                <c:pt idx="199">
                  <c:v>1795</c:v>
                </c:pt>
                <c:pt idx="200">
                  <c:v>1796</c:v>
                </c:pt>
                <c:pt idx="201">
                  <c:v>1797</c:v>
                </c:pt>
                <c:pt idx="202">
                  <c:v>1798</c:v>
                </c:pt>
                <c:pt idx="203">
                  <c:v>1799</c:v>
                </c:pt>
                <c:pt idx="204">
                  <c:v>1800</c:v>
                </c:pt>
                <c:pt idx="205">
                  <c:v>1801</c:v>
                </c:pt>
                <c:pt idx="206">
                  <c:v>1802</c:v>
                </c:pt>
                <c:pt idx="207">
                  <c:v>1803</c:v>
                </c:pt>
                <c:pt idx="208">
                  <c:v>1804</c:v>
                </c:pt>
                <c:pt idx="209">
                  <c:v>1805</c:v>
                </c:pt>
                <c:pt idx="210">
                  <c:v>1806</c:v>
                </c:pt>
                <c:pt idx="211">
                  <c:v>1807</c:v>
                </c:pt>
                <c:pt idx="212">
                  <c:v>1808</c:v>
                </c:pt>
                <c:pt idx="213">
                  <c:v>1809</c:v>
                </c:pt>
                <c:pt idx="214">
                  <c:v>1810</c:v>
                </c:pt>
                <c:pt idx="215">
                  <c:v>1811</c:v>
                </c:pt>
                <c:pt idx="216">
                  <c:v>1812</c:v>
                </c:pt>
                <c:pt idx="217">
                  <c:v>1813</c:v>
                </c:pt>
                <c:pt idx="218">
                  <c:v>1814</c:v>
                </c:pt>
                <c:pt idx="219">
                  <c:v>1815</c:v>
                </c:pt>
                <c:pt idx="220">
                  <c:v>1816</c:v>
                </c:pt>
                <c:pt idx="221">
                  <c:v>1817</c:v>
                </c:pt>
                <c:pt idx="222">
                  <c:v>1818</c:v>
                </c:pt>
                <c:pt idx="223">
                  <c:v>1819</c:v>
                </c:pt>
                <c:pt idx="224">
                  <c:v>1820</c:v>
                </c:pt>
                <c:pt idx="225">
                  <c:v>1821</c:v>
                </c:pt>
                <c:pt idx="226">
                  <c:v>1822</c:v>
                </c:pt>
                <c:pt idx="227">
                  <c:v>1823</c:v>
                </c:pt>
                <c:pt idx="228">
                  <c:v>1824</c:v>
                </c:pt>
                <c:pt idx="229">
                  <c:v>1825</c:v>
                </c:pt>
                <c:pt idx="230">
                  <c:v>1826</c:v>
                </c:pt>
                <c:pt idx="231">
                  <c:v>1827</c:v>
                </c:pt>
                <c:pt idx="232">
                  <c:v>1828</c:v>
                </c:pt>
                <c:pt idx="233">
                  <c:v>1829</c:v>
                </c:pt>
              </c:numCache>
            </c:numRef>
          </c:cat>
          <c:val>
            <c:numRef>
              <c:f>'Totaal per jr'!$AE$4:$AE$237</c:f>
              <c:numCache>
                <c:formatCode>_ * #,##0_ ;_ * \-#,##0_ ;_ * "-"??_ ;_ @_ </c:formatCode>
                <c:ptCount val="234"/>
                <c:pt idx="0">
                  <c:v>0</c:v>
                </c:pt>
                <c:pt idx="1">
                  <c:v>668</c:v>
                </c:pt>
                <c:pt idx="2">
                  <c:v>280</c:v>
                </c:pt>
                <c:pt idx="3">
                  <c:v>0</c:v>
                </c:pt>
                <c:pt idx="4">
                  <c:v>0</c:v>
                </c:pt>
                <c:pt idx="5">
                  <c:v>0</c:v>
                </c:pt>
                <c:pt idx="6">
                  <c:v>0</c:v>
                </c:pt>
                <c:pt idx="7">
                  <c:v>0</c:v>
                </c:pt>
                <c:pt idx="8">
                  <c:v>334</c:v>
                </c:pt>
                <c:pt idx="9">
                  <c:v>0</c:v>
                </c:pt>
                <c:pt idx="10">
                  <c:v>544</c:v>
                </c:pt>
                <c:pt idx="11">
                  <c:v>0</c:v>
                </c:pt>
                <c:pt idx="12">
                  <c:v>0</c:v>
                </c:pt>
                <c:pt idx="13">
                  <c:v>0</c:v>
                </c:pt>
                <c:pt idx="14">
                  <c:v>0</c:v>
                </c:pt>
                <c:pt idx="15">
                  <c:v>0</c:v>
                </c:pt>
                <c:pt idx="16">
                  <c:v>334</c:v>
                </c:pt>
                <c:pt idx="17">
                  <c:v>0</c:v>
                </c:pt>
                <c:pt idx="18">
                  <c:v>0</c:v>
                </c:pt>
                <c:pt idx="19">
                  <c:v>617</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326</c:v>
                </c:pt>
                <c:pt idx="35">
                  <c:v>0</c:v>
                </c:pt>
                <c:pt idx="36">
                  <c:v>0</c:v>
                </c:pt>
                <c:pt idx="37">
                  <c:v>0</c:v>
                </c:pt>
                <c:pt idx="38">
                  <c:v>0</c:v>
                </c:pt>
                <c:pt idx="39">
                  <c:v>0</c:v>
                </c:pt>
                <c:pt idx="40">
                  <c:v>0</c:v>
                </c:pt>
                <c:pt idx="41">
                  <c:v>1299</c:v>
                </c:pt>
                <c:pt idx="42">
                  <c:v>1723</c:v>
                </c:pt>
                <c:pt idx="43">
                  <c:v>1920</c:v>
                </c:pt>
                <c:pt idx="44">
                  <c:v>1510</c:v>
                </c:pt>
                <c:pt idx="45">
                  <c:v>1935</c:v>
                </c:pt>
                <c:pt idx="46">
                  <c:v>3128</c:v>
                </c:pt>
                <c:pt idx="47">
                  <c:v>6203</c:v>
                </c:pt>
                <c:pt idx="48">
                  <c:v>6416</c:v>
                </c:pt>
                <c:pt idx="49">
                  <c:v>4551</c:v>
                </c:pt>
                <c:pt idx="50">
                  <c:v>1519</c:v>
                </c:pt>
                <c:pt idx="51">
                  <c:v>7</c:v>
                </c:pt>
                <c:pt idx="52">
                  <c:v>0</c:v>
                </c:pt>
                <c:pt idx="53">
                  <c:v>713</c:v>
                </c:pt>
                <c:pt idx="54">
                  <c:v>338</c:v>
                </c:pt>
                <c:pt idx="55">
                  <c:v>0</c:v>
                </c:pt>
                <c:pt idx="56">
                  <c:v>892</c:v>
                </c:pt>
                <c:pt idx="57">
                  <c:v>1327</c:v>
                </c:pt>
                <c:pt idx="58">
                  <c:v>965</c:v>
                </c:pt>
                <c:pt idx="59">
                  <c:v>1361</c:v>
                </c:pt>
                <c:pt idx="60">
                  <c:v>1066</c:v>
                </c:pt>
                <c:pt idx="61">
                  <c:v>2163</c:v>
                </c:pt>
                <c:pt idx="62">
                  <c:v>2474</c:v>
                </c:pt>
                <c:pt idx="63">
                  <c:v>6695</c:v>
                </c:pt>
                <c:pt idx="64">
                  <c:v>3793</c:v>
                </c:pt>
                <c:pt idx="65">
                  <c:v>3367</c:v>
                </c:pt>
                <c:pt idx="66">
                  <c:v>2199</c:v>
                </c:pt>
                <c:pt idx="67">
                  <c:v>3258</c:v>
                </c:pt>
                <c:pt idx="68">
                  <c:v>4735</c:v>
                </c:pt>
                <c:pt idx="69">
                  <c:v>2371</c:v>
                </c:pt>
                <c:pt idx="70">
                  <c:v>1342</c:v>
                </c:pt>
                <c:pt idx="71">
                  <c:v>3809</c:v>
                </c:pt>
                <c:pt idx="72">
                  <c:v>5704</c:v>
                </c:pt>
                <c:pt idx="73">
                  <c:v>9666</c:v>
                </c:pt>
                <c:pt idx="74">
                  <c:v>4915</c:v>
                </c:pt>
                <c:pt idx="75">
                  <c:v>7607</c:v>
                </c:pt>
                <c:pt idx="76">
                  <c:v>4913</c:v>
                </c:pt>
                <c:pt idx="77">
                  <c:v>3502</c:v>
                </c:pt>
                <c:pt idx="78">
                  <c:v>3969.4444444444443</c:v>
                </c:pt>
                <c:pt idx="79">
                  <c:v>1849.4444444444443</c:v>
                </c:pt>
                <c:pt idx="80">
                  <c:v>4539.4444444444443</c:v>
                </c:pt>
                <c:pt idx="81">
                  <c:v>3318.4444444444443</c:v>
                </c:pt>
                <c:pt idx="82">
                  <c:v>1828.4444444444443</c:v>
                </c:pt>
                <c:pt idx="83">
                  <c:v>2930.4444444444443</c:v>
                </c:pt>
                <c:pt idx="84">
                  <c:v>5476.8888888888887</c:v>
                </c:pt>
                <c:pt idx="85">
                  <c:v>5477.8888888888887</c:v>
                </c:pt>
                <c:pt idx="86">
                  <c:v>3024</c:v>
                </c:pt>
                <c:pt idx="87">
                  <c:v>3791</c:v>
                </c:pt>
                <c:pt idx="88">
                  <c:v>3516.8888888888887</c:v>
                </c:pt>
                <c:pt idx="89">
                  <c:v>4380.8888888888887</c:v>
                </c:pt>
                <c:pt idx="90">
                  <c:v>4733.2222222222226</c:v>
                </c:pt>
                <c:pt idx="91">
                  <c:v>7884.2222222222226</c:v>
                </c:pt>
                <c:pt idx="92">
                  <c:v>5273.8888888888887</c:v>
                </c:pt>
                <c:pt idx="93">
                  <c:v>2968.8888888888887</c:v>
                </c:pt>
                <c:pt idx="94">
                  <c:v>855.88888888888891</c:v>
                </c:pt>
                <c:pt idx="95">
                  <c:v>3850.8888888888887</c:v>
                </c:pt>
                <c:pt idx="96">
                  <c:v>1691.8888888888889</c:v>
                </c:pt>
                <c:pt idx="97">
                  <c:v>3085.8888888888887</c:v>
                </c:pt>
                <c:pt idx="98">
                  <c:v>3904.7777777777778</c:v>
                </c:pt>
                <c:pt idx="99">
                  <c:v>2833.7777777777778</c:v>
                </c:pt>
                <c:pt idx="100">
                  <c:v>2530.1111111111113</c:v>
                </c:pt>
                <c:pt idx="101">
                  <c:v>3090.1111111111113</c:v>
                </c:pt>
                <c:pt idx="102">
                  <c:v>7800.8888888888887</c:v>
                </c:pt>
                <c:pt idx="103">
                  <c:v>7612.8888888888887</c:v>
                </c:pt>
                <c:pt idx="104">
                  <c:v>5901</c:v>
                </c:pt>
                <c:pt idx="105">
                  <c:v>11081</c:v>
                </c:pt>
                <c:pt idx="106">
                  <c:v>3820.333333333333</c:v>
                </c:pt>
                <c:pt idx="107">
                  <c:v>2454.333333333333</c:v>
                </c:pt>
                <c:pt idx="108">
                  <c:v>2330.6666666666665</c:v>
                </c:pt>
                <c:pt idx="109">
                  <c:v>5008.666666666667</c:v>
                </c:pt>
                <c:pt idx="110">
                  <c:v>2799.333333333333</c:v>
                </c:pt>
                <c:pt idx="111">
                  <c:v>5303.333333333333</c:v>
                </c:pt>
                <c:pt idx="112">
                  <c:v>4876</c:v>
                </c:pt>
                <c:pt idx="113">
                  <c:v>3628</c:v>
                </c:pt>
                <c:pt idx="114">
                  <c:v>5601.333333333333</c:v>
                </c:pt>
                <c:pt idx="115">
                  <c:v>4106.333333333333</c:v>
                </c:pt>
                <c:pt idx="116">
                  <c:v>4067</c:v>
                </c:pt>
                <c:pt idx="117">
                  <c:v>2596</c:v>
                </c:pt>
                <c:pt idx="118">
                  <c:v>7098.333333333333</c:v>
                </c:pt>
                <c:pt idx="119">
                  <c:v>6825.333333333333</c:v>
                </c:pt>
                <c:pt idx="120">
                  <c:v>5418.666666666667</c:v>
                </c:pt>
                <c:pt idx="121">
                  <c:v>5505.666666666667</c:v>
                </c:pt>
                <c:pt idx="122">
                  <c:v>4079.9999999999995</c:v>
                </c:pt>
                <c:pt idx="123">
                  <c:v>5515</c:v>
                </c:pt>
                <c:pt idx="124">
                  <c:v>3420.333333333333</c:v>
                </c:pt>
                <c:pt idx="125">
                  <c:v>3428.333333333333</c:v>
                </c:pt>
                <c:pt idx="126">
                  <c:v>3796</c:v>
                </c:pt>
                <c:pt idx="127">
                  <c:v>4405</c:v>
                </c:pt>
                <c:pt idx="128">
                  <c:v>4083.666666666667</c:v>
                </c:pt>
                <c:pt idx="129">
                  <c:v>4722.666666666667</c:v>
                </c:pt>
                <c:pt idx="130">
                  <c:v>5162.333333333333</c:v>
                </c:pt>
                <c:pt idx="131">
                  <c:v>4105.333333333333</c:v>
                </c:pt>
                <c:pt idx="132">
                  <c:v>2300.3333333333335</c:v>
                </c:pt>
                <c:pt idx="133">
                  <c:v>3750.3333333333335</c:v>
                </c:pt>
                <c:pt idx="134">
                  <c:v>2222.6666666666665</c:v>
                </c:pt>
                <c:pt idx="135">
                  <c:v>2547.6666666666665</c:v>
                </c:pt>
                <c:pt idx="136">
                  <c:v>2944</c:v>
                </c:pt>
                <c:pt idx="137">
                  <c:v>3004</c:v>
                </c:pt>
                <c:pt idx="138">
                  <c:v>2953</c:v>
                </c:pt>
                <c:pt idx="139">
                  <c:v>4101</c:v>
                </c:pt>
                <c:pt idx="140">
                  <c:v>3597</c:v>
                </c:pt>
                <c:pt idx="141">
                  <c:v>1903</c:v>
                </c:pt>
                <c:pt idx="142">
                  <c:v>1838</c:v>
                </c:pt>
                <c:pt idx="143">
                  <c:v>1689</c:v>
                </c:pt>
                <c:pt idx="144">
                  <c:v>555</c:v>
                </c:pt>
                <c:pt idx="145">
                  <c:v>1788</c:v>
                </c:pt>
                <c:pt idx="146">
                  <c:v>2362</c:v>
                </c:pt>
                <c:pt idx="147">
                  <c:v>3803</c:v>
                </c:pt>
                <c:pt idx="148">
                  <c:v>4193</c:v>
                </c:pt>
                <c:pt idx="149">
                  <c:v>4600</c:v>
                </c:pt>
                <c:pt idx="150">
                  <c:v>3642</c:v>
                </c:pt>
                <c:pt idx="151">
                  <c:v>4570</c:v>
                </c:pt>
                <c:pt idx="152">
                  <c:v>3178</c:v>
                </c:pt>
                <c:pt idx="153">
                  <c:v>3422</c:v>
                </c:pt>
                <c:pt idx="154">
                  <c:v>2422</c:v>
                </c:pt>
                <c:pt idx="155">
                  <c:v>3073</c:v>
                </c:pt>
                <c:pt idx="156">
                  <c:v>2703</c:v>
                </c:pt>
                <c:pt idx="157">
                  <c:v>1791</c:v>
                </c:pt>
                <c:pt idx="158">
                  <c:v>4753</c:v>
                </c:pt>
                <c:pt idx="159">
                  <c:v>3604</c:v>
                </c:pt>
                <c:pt idx="160">
                  <c:v>4527</c:v>
                </c:pt>
                <c:pt idx="161">
                  <c:v>3995</c:v>
                </c:pt>
                <c:pt idx="162">
                  <c:v>6834</c:v>
                </c:pt>
                <c:pt idx="163">
                  <c:v>4248</c:v>
                </c:pt>
                <c:pt idx="164">
                  <c:v>2942</c:v>
                </c:pt>
                <c:pt idx="165">
                  <c:v>4029</c:v>
                </c:pt>
                <c:pt idx="166">
                  <c:v>5254</c:v>
                </c:pt>
                <c:pt idx="167">
                  <c:v>6218</c:v>
                </c:pt>
                <c:pt idx="168">
                  <c:v>4643</c:v>
                </c:pt>
                <c:pt idx="169">
                  <c:v>6330</c:v>
                </c:pt>
                <c:pt idx="170">
                  <c:v>5633</c:v>
                </c:pt>
                <c:pt idx="171">
                  <c:v>6945</c:v>
                </c:pt>
                <c:pt idx="172">
                  <c:v>5755</c:v>
                </c:pt>
                <c:pt idx="173">
                  <c:v>5068</c:v>
                </c:pt>
                <c:pt idx="174">
                  <c:v>6834</c:v>
                </c:pt>
                <c:pt idx="175">
                  <c:v>7954</c:v>
                </c:pt>
                <c:pt idx="176">
                  <c:v>6650</c:v>
                </c:pt>
                <c:pt idx="177">
                  <c:v>5871</c:v>
                </c:pt>
                <c:pt idx="178">
                  <c:v>4334</c:v>
                </c:pt>
                <c:pt idx="179">
                  <c:v>3754</c:v>
                </c:pt>
                <c:pt idx="180">
                  <c:v>2020</c:v>
                </c:pt>
                <c:pt idx="181">
                  <c:v>3529</c:v>
                </c:pt>
                <c:pt idx="182">
                  <c:v>2252</c:v>
                </c:pt>
                <c:pt idx="183">
                  <c:v>3134</c:v>
                </c:pt>
                <c:pt idx="184">
                  <c:v>2888</c:v>
                </c:pt>
                <c:pt idx="185">
                  <c:v>1116</c:v>
                </c:pt>
                <c:pt idx="186">
                  <c:v>303</c:v>
                </c:pt>
                <c:pt idx="187">
                  <c:v>477</c:v>
                </c:pt>
                <c:pt idx="188">
                  <c:v>2960</c:v>
                </c:pt>
                <c:pt idx="189">
                  <c:v>2389</c:v>
                </c:pt>
                <c:pt idx="190">
                  <c:v>289</c:v>
                </c:pt>
                <c:pt idx="191">
                  <c:v>1667</c:v>
                </c:pt>
                <c:pt idx="192">
                  <c:v>1189</c:v>
                </c:pt>
                <c:pt idx="193">
                  <c:v>1251</c:v>
                </c:pt>
                <c:pt idx="194">
                  <c:v>1321</c:v>
                </c:pt>
                <c:pt idx="195">
                  <c:v>1598</c:v>
                </c:pt>
                <c:pt idx="196">
                  <c:v>1833</c:v>
                </c:pt>
                <c:pt idx="197">
                  <c:v>2358</c:v>
                </c:pt>
                <c:pt idx="198">
                  <c:v>212</c:v>
                </c:pt>
                <c:pt idx="199">
                  <c:v>577</c:v>
                </c:pt>
                <c:pt idx="200">
                  <c:v>0</c:v>
                </c:pt>
                <c:pt idx="201">
                  <c:v>0</c:v>
                </c:pt>
                <c:pt idx="202">
                  <c:v>0</c:v>
                </c:pt>
                <c:pt idx="203">
                  <c:v>0</c:v>
                </c:pt>
                <c:pt idx="204">
                  <c:v>0</c:v>
                </c:pt>
                <c:pt idx="205">
                  <c:v>0</c:v>
                </c:pt>
                <c:pt idx="206">
                  <c:v>303</c:v>
                </c:pt>
                <c:pt idx="207">
                  <c:v>1002</c:v>
                </c:pt>
                <c:pt idx="208">
                  <c:v>0</c:v>
                </c:pt>
                <c:pt idx="209">
                  <c:v>0</c:v>
                </c:pt>
                <c:pt idx="210">
                  <c:v>0</c:v>
                </c:pt>
                <c:pt idx="211">
                  <c:v>0</c:v>
                </c:pt>
                <c:pt idx="212">
                  <c:v>303</c:v>
                </c:pt>
                <c:pt idx="213">
                  <c:v>0</c:v>
                </c:pt>
                <c:pt idx="214">
                  <c:v>0</c:v>
                </c:pt>
                <c:pt idx="215">
                  <c:v>0</c:v>
                </c:pt>
                <c:pt idx="216">
                  <c:v>0</c:v>
                </c:pt>
                <c:pt idx="217">
                  <c:v>0</c:v>
                </c:pt>
                <c:pt idx="218">
                  <c:v>0</c:v>
                </c:pt>
                <c:pt idx="219">
                  <c:v>0</c:v>
                </c:pt>
                <c:pt idx="220">
                  <c:v>0</c:v>
                </c:pt>
                <c:pt idx="221">
                  <c:v>0</c:v>
                </c:pt>
                <c:pt idx="222">
                  <c:v>0</c:v>
                </c:pt>
                <c:pt idx="223">
                  <c:v>0</c:v>
                </c:pt>
                <c:pt idx="224">
                  <c:v>702</c:v>
                </c:pt>
                <c:pt idx="225">
                  <c:v>0</c:v>
                </c:pt>
                <c:pt idx="226">
                  <c:v>0</c:v>
                </c:pt>
                <c:pt idx="227">
                  <c:v>0</c:v>
                </c:pt>
                <c:pt idx="228">
                  <c:v>0</c:v>
                </c:pt>
                <c:pt idx="229">
                  <c:v>0</c:v>
                </c:pt>
                <c:pt idx="230">
                  <c:v>0</c:v>
                </c:pt>
                <c:pt idx="231">
                  <c:v>0</c:v>
                </c:pt>
                <c:pt idx="232">
                  <c:v>0</c:v>
                </c:pt>
                <c:pt idx="233">
                  <c:v>303</c:v>
                </c:pt>
              </c:numCache>
            </c:numRef>
          </c:val>
          <c:smooth val="0"/>
        </c:ser>
        <c:ser>
          <c:idx val="7"/>
          <c:order val="2"/>
          <c:tx>
            <c:strRef>
              <c:f>'Totaal per jr'!#REF!</c:f>
              <c:strCache>
                <c:ptCount val="1"/>
                <c:pt idx="0">
                  <c:v>#REF!</c:v>
                </c:pt>
              </c:strCache>
            </c:strRef>
          </c:tx>
          <c:marker>
            <c:symbol val="none"/>
          </c:marker>
          <c:cat>
            <c:numRef>
              <c:f>'Totaal per jr'!$A$4:$A$237</c:f>
              <c:numCache>
                <c:formatCode>General</c:formatCode>
                <c:ptCount val="234"/>
                <c:pt idx="0">
                  <c:v>1596</c:v>
                </c:pt>
                <c:pt idx="1">
                  <c:v>1597</c:v>
                </c:pt>
                <c:pt idx="2">
                  <c:v>1598</c:v>
                </c:pt>
                <c:pt idx="3">
                  <c:v>1599</c:v>
                </c:pt>
                <c:pt idx="4">
                  <c:v>1600</c:v>
                </c:pt>
                <c:pt idx="5">
                  <c:v>1601</c:v>
                </c:pt>
                <c:pt idx="6">
                  <c:v>1602</c:v>
                </c:pt>
                <c:pt idx="7">
                  <c:v>1603</c:v>
                </c:pt>
                <c:pt idx="8">
                  <c:v>1604</c:v>
                </c:pt>
                <c:pt idx="9">
                  <c:v>1605</c:v>
                </c:pt>
                <c:pt idx="10">
                  <c:v>1606</c:v>
                </c:pt>
                <c:pt idx="11">
                  <c:v>1607</c:v>
                </c:pt>
                <c:pt idx="12">
                  <c:v>1608</c:v>
                </c:pt>
                <c:pt idx="13">
                  <c:v>1609</c:v>
                </c:pt>
                <c:pt idx="14">
                  <c:v>1610</c:v>
                </c:pt>
                <c:pt idx="15">
                  <c:v>1611</c:v>
                </c:pt>
                <c:pt idx="16">
                  <c:v>1612</c:v>
                </c:pt>
                <c:pt idx="17">
                  <c:v>1613</c:v>
                </c:pt>
                <c:pt idx="18">
                  <c:v>1614</c:v>
                </c:pt>
                <c:pt idx="19">
                  <c:v>1615</c:v>
                </c:pt>
                <c:pt idx="20">
                  <c:v>1616</c:v>
                </c:pt>
                <c:pt idx="21">
                  <c:v>1617</c:v>
                </c:pt>
                <c:pt idx="22">
                  <c:v>1618</c:v>
                </c:pt>
                <c:pt idx="23">
                  <c:v>1619</c:v>
                </c:pt>
                <c:pt idx="24">
                  <c:v>1620</c:v>
                </c:pt>
                <c:pt idx="25">
                  <c:v>1621</c:v>
                </c:pt>
                <c:pt idx="26">
                  <c:v>1622</c:v>
                </c:pt>
                <c:pt idx="27">
                  <c:v>1623</c:v>
                </c:pt>
                <c:pt idx="28">
                  <c:v>1624</c:v>
                </c:pt>
                <c:pt idx="29">
                  <c:v>1625</c:v>
                </c:pt>
                <c:pt idx="30">
                  <c:v>1626</c:v>
                </c:pt>
                <c:pt idx="31">
                  <c:v>1627</c:v>
                </c:pt>
                <c:pt idx="32">
                  <c:v>1628</c:v>
                </c:pt>
                <c:pt idx="33">
                  <c:v>1629</c:v>
                </c:pt>
                <c:pt idx="34">
                  <c:v>1630</c:v>
                </c:pt>
                <c:pt idx="35">
                  <c:v>1631</c:v>
                </c:pt>
                <c:pt idx="36">
                  <c:v>1632</c:v>
                </c:pt>
                <c:pt idx="37">
                  <c:v>1633</c:v>
                </c:pt>
                <c:pt idx="38">
                  <c:v>1634</c:v>
                </c:pt>
                <c:pt idx="39">
                  <c:v>1635</c:v>
                </c:pt>
                <c:pt idx="40">
                  <c:v>1636</c:v>
                </c:pt>
                <c:pt idx="41">
                  <c:v>1637</c:v>
                </c:pt>
                <c:pt idx="42">
                  <c:v>1638</c:v>
                </c:pt>
                <c:pt idx="43">
                  <c:v>1639</c:v>
                </c:pt>
                <c:pt idx="44">
                  <c:v>1640</c:v>
                </c:pt>
                <c:pt idx="45">
                  <c:v>1641</c:v>
                </c:pt>
                <c:pt idx="46">
                  <c:v>1642</c:v>
                </c:pt>
                <c:pt idx="47">
                  <c:v>1643</c:v>
                </c:pt>
                <c:pt idx="48">
                  <c:v>1644</c:v>
                </c:pt>
                <c:pt idx="49">
                  <c:v>1645</c:v>
                </c:pt>
                <c:pt idx="50">
                  <c:v>1646</c:v>
                </c:pt>
                <c:pt idx="51">
                  <c:v>1647</c:v>
                </c:pt>
                <c:pt idx="52">
                  <c:v>1648</c:v>
                </c:pt>
                <c:pt idx="53">
                  <c:v>1649</c:v>
                </c:pt>
                <c:pt idx="54">
                  <c:v>1650</c:v>
                </c:pt>
                <c:pt idx="55">
                  <c:v>1651</c:v>
                </c:pt>
                <c:pt idx="56">
                  <c:v>1652</c:v>
                </c:pt>
                <c:pt idx="57">
                  <c:v>1653</c:v>
                </c:pt>
                <c:pt idx="58">
                  <c:v>1654</c:v>
                </c:pt>
                <c:pt idx="59">
                  <c:v>1655</c:v>
                </c:pt>
                <c:pt idx="60">
                  <c:v>1656</c:v>
                </c:pt>
                <c:pt idx="61">
                  <c:v>1657</c:v>
                </c:pt>
                <c:pt idx="62">
                  <c:v>1658</c:v>
                </c:pt>
                <c:pt idx="63">
                  <c:v>1659</c:v>
                </c:pt>
                <c:pt idx="64">
                  <c:v>1660</c:v>
                </c:pt>
                <c:pt idx="65">
                  <c:v>1661</c:v>
                </c:pt>
                <c:pt idx="66">
                  <c:v>1662</c:v>
                </c:pt>
                <c:pt idx="67">
                  <c:v>1663</c:v>
                </c:pt>
                <c:pt idx="68">
                  <c:v>1664</c:v>
                </c:pt>
                <c:pt idx="69">
                  <c:v>1665</c:v>
                </c:pt>
                <c:pt idx="70">
                  <c:v>1666</c:v>
                </c:pt>
                <c:pt idx="71">
                  <c:v>1667</c:v>
                </c:pt>
                <c:pt idx="72">
                  <c:v>1668</c:v>
                </c:pt>
                <c:pt idx="73">
                  <c:v>1669</c:v>
                </c:pt>
                <c:pt idx="74">
                  <c:v>1670</c:v>
                </c:pt>
                <c:pt idx="75">
                  <c:v>1671</c:v>
                </c:pt>
                <c:pt idx="76">
                  <c:v>1672</c:v>
                </c:pt>
                <c:pt idx="77">
                  <c:v>1673</c:v>
                </c:pt>
                <c:pt idx="78">
                  <c:v>1674</c:v>
                </c:pt>
                <c:pt idx="79">
                  <c:v>1675</c:v>
                </c:pt>
                <c:pt idx="80">
                  <c:v>1676</c:v>
                </c:pt>
                <c:pt idx="81">
                  <c:v>1677</c:v>
                </c:pt>
                <c:pt idx="82">
                  <c:v>1678</c:v>
                </c:pt>
                <c:pt idx="83">
                  <c:v>1679</c:v>
                </c:pt>
                <c:pt idx="84">
                  <c:v>1680</c:v>
                </c:pt>
                <c:pt idx="85">
                  <c:v>1681</c:v>
                </c:pt>
                <c:pt idx="86">
                  <c:v>1682</c:v>
                </c:pt>
                <c:pt idx="87">
                  <c:v>1683</c:v>
                </c:pt>
                <c:pt idx="88">
                  <c:v>1684</c:v>
                </c:pt>
                <c:pt idx="89">
                  <c:v>1685</c:v>
                </c:pt>
                <c:pt idx="90">
                  <c:v>1686</c:v>
                </c:pt>
                <c:pt idx="91">
                  <c:v>1687</c:v>
                </c:pt>
                <c:pt idx="92">
                  <c:v>1688</c:v>
                </c:pt>
                <c:pt idx="93">
                  <c:v>1689</c:v>
                </c:pt>
                <c:pt idx="94">
                  <c:v>1690</c:v>
                </c:pt>
                <c:pt idx="95">
                  <c:v>1691</c:v>
                </c:pt>
                <c:pt idx="96">
                  <c:v>1692</c:v>
                </c:pt>
                <c:pt idx="97">
                  <c:v>1693</c:v>
                </c:pt>
                <c:pt idx="98">
                  <c:v>1694</c:v>
                </c:pt>
                <c:pt idx="99">
                  <c:v>1695</c:v>
                </c:pt>
                <c:pt idx="100">
                  <c:v>1696</c:v>
                </c:pt>
                <c:pt idx="101">
                  <c:v>1697</c:v>
                </c:pt>
                <c:pt idx="102">
                  <c:v>1698</c:v>
                </c:pt>
                <c:pt idx="103">
                  <c:v>1699</c:v>
                </c:pt>
                <c:pt idx="104">
                  <c:v>1700</c:v>
                </c:pt>
                <c:pt idx="105">
                  <c:v>1701</c:v>
                </c:pt>
                <c:pt idx="106">
                  <c:v>1702</c:v>
                </c:pt>
                <c:pt idx="107">
                  <c:v>1703</c:v>
                </c:pt>
                <c:pt idx="108">
                  <c:v>1704</c:v>
                </c:pt>
                <c:pt idx="109">
                  <c:v>1705</c:v>
                </c:pt>
                <c:pt idx="110">
                  <c:v>1706</c:v>
                </c:pt>
                <c:pt idx="111">
                  <c:v>1707</c:v>
                </c:pt>
                <c:pt idx="112">
                  <c:v>1708</c:v>
                </c:pt>
                <c:pt idx="113">
                  <c:v>1709</c:v>
                </c:pt>
                <c:pt idx="114">
                  <c:v>1710</c:v>
                </c:pt>
                <c:pt idx="115">
                  <c:v>1711</c:v>
                </c:pt>
                <c:pt idx="116">
                  <c:v>1712</c:v>
                </c:pt>
                <c:pt idx="117">
                  <c:v>1713</c:v>
                </c:pt>
                <c:pt idx="118">
                  <c:v>1714</c:v>
                </c:pt>
                <c:pt idx="119">
                  <c:v>1715</c:v>
                </c:pt>
                <c:pt idx="120">
                  <c:v>1716</c:v>
                </c:pt>
                <c:pt idx="121">
                  <c:v>1717</c:v>
                </c:pt>
                <c:pt idx="122">
                  <c:v>1718</c:v>
                </c:pt>
                <c:pt idx="123">
                  <c:v>1719</c:v>
                </c:pt>
                <c:pt idx="124">
                  <c:v>1720</c:v>
                </c:pt>
                <c:pt idx="125">
                  <c:v>1721</c:v>
                </c:pt>
                <c:pt idx="126">
                  <c:v>1722</c:v>
                </c:pt>
                <c:pt idx="127">
                  <c:v>1723</c:v>
                </c:pt>
                <c:pt idx="128">
                  <c:v>1724</c:v>
                </c:pt>
                <c:pt idx="129">
                  <c:v>1725</c:v>
                </c:pt>
                <c:pt idx="130">
                  <c:v>1726</c:v>
                </c:pt>
                <c:pt idx="131">
                  <c:v>1727</c:v>
                </c:pt>
                <c:pt idx="132">
                  <c:v>1728</c:v>
                </c:pt>
                <c:pt idx="133">
                  <c:v>1729</c:v>
                </c:pt>
                <c:pt idx="134">
                  <c:v>1730</c:v>
                </c:pt>
                <c:pt idx="135">
                  <c:v>1731</c:v>
                </c:pt>
                <c:pt idx="136">
                  <c:v>1732</c:v>
                </c:pt>
                <c:pt idx="137">
                  <c:v>1733</c:v>
                </c:pt>
                <c:pt idx="138">
                  <c:v>1734</c:v>
                </c:pt>
                <c:pt idx="139">
                  <c:v>1735</c:v>
                </c:pt>
                <c:pt idx="140">
                  <c:v>1736</c:v>
                </c:pt>
                <c:pt idx="141">
                  <c:v>1737</c:v>
                </c:pt>
                <c:pt idx="142">
                  <c:v>1738</c:v>
                </c:pt>
                <c:pt idx="143">
                  <c:v>1739</c:v>
                </c:pt>
                <c:pt idx="144">
                  <c:v>1740</c:v>
                </c:pt>
                <c:pt idx="145">
                  <c:v>1741</c:v>
                </c:pt>
                <c:pt idx="146">
                  <c:v>1742</c:v>
                </c:pt>
                <c:pt idx="147">
                  <c:v>1743</c:v>
                </c:pt>
                <c:pt idx="148">
                  <c:v>1744</c:v>
                </c:pt>
                <c:pt idx="149">
                  <c:v>1745</c:v>
                </c:pt>
                <c:pt idx="150">
                  <c:v>1746</c:v>
                </c:pt>
                <c:pt idx="151">
                  <c:v>1747</c:v>
                </c:pt>
                <c:pt idx="152">
                  <c:v>1748</c:v>
                </c:pt>
                <c:pt idx="153">
                  <c:v>1749</c:v>
                </c:pt>
                <c:pt idx="154">
                  <c:v>1750</c:v>
                </c:pt>
                <c:pt idx="155">
                  <c:v>1751</c:v>
                </c:pt>
                <c:pt idx="156">
                  <c:v>1752</c:v>
                </c:pt>
                <c:pt idx="157">
                  <c:v>1753</c:v>
                </c:pt>
                <c:pt idx="158">
                  <c:v>1754</c:v>
                </c:pt>
                <c:pt idx="159">
                  <c:v>1755</c:v>
                </c:pt>
                <c:pt idx="160">
                  <c:v>1756</c:v>
                </c:pt>
                <c:pt idx="161">
                  <c:v>1757</c:v>
                </c:pt>
                <c:pt idx="162">
                  <c:v>1758</c:v>
                </c:pt>
                <c:pt idx="163">
                  <c:v>1759</c:v>
                </c:pt>
                <c:pt idx="164">
                  <c:v>1760</c:v>
                </c:pt>
                <c:pt idx="165">
                  <c:v>1761</c:v>
                </c:pt>
                <c:pt idx="166">
                  <c:v>1762</c:v>
                </c:pt>
                <c:pt idx="167">
                  <c:v>1763</c:v>
                </c:pt>
                <c:pt idx="168">
                  <c:v>1764</c:v>
                </c:pt>
                <c:pt idx="169">
                  <c:v>1765</c:v>
                </c:pt>
                <c:pt idx="170">
                  <c:v>1766</c:v>
                </c:pt>
                <c:pt idx="171">
                  <c:v>1767</c:v>
                </c:pt>
                <c:pt idx="172">
                  <c:v>1768</c:v>
                </c:pt>
                <c:pt idx="173">
                  <c:v>1769</c:v>
                </c:pt>
                <c:pt idx="174">
                  <c:v>1770</c:v>
                </c:pt>
                <c:pt idx="175">
                  <c:v>1771</c:v>
                </c:pt>
                <c:pt idx="176">
                  <c:v>1772</c:v>
                </c:pt>
                <c:pt idx="177">
                  <c:v>1773</c:v>
                </c:pt>
                <c:pt idx="178">
                  <c:v>1774</c:v>
                </c:pt>
                <c:pt idx="179">
                  <c:v>1775</c:v>
                </c:pt>
                <c:pt idx="180">
                  <c:v>1776</c:v>
                </c:pt>
                <c:pt idx="181">
                  <c:v>1777</c:v>
                </c:pt>
                <c:pt idx="182">
                  <c:v>1778</c:v>
                </c:pt>
                <c:pt idx="183">
                  <c:v>1779</c:v>
                </c:pt>
                <c:pt idx="184">
                  <c:v>1780</c:v>
                </c:pt>
                <c:pt idx="185">
                  <c:v>1781</c:v>
                </c:pt>
                <c:pt idx="186">
                  <c:v>1782</c:v>
                </c:pt>
                <c:pt idx="187">
                  <c:v>1783</c:v>
                </c:pt>
                <c:pt idx="188">
                  <c:v>1784</c:v>
                </c:pt>
                <c:pt idx="189">
                  <c:v>1785</c:v>
                </c:pt>
                <c:pt idx="190">
                  <c:v>1786</c:v>
                </c:pt>
                <c:pt idx="191">
                  <c:v>1787</c:v>
                </c:pt>
                <c:pt idx="192">
                  <c:v>1788</c:v>
                </c:pt>
                <c:pt idx="193">
                  <c:v>1789</c:v>
                </c:pt>
                <c:pt idx="194">
                  <c:v>1790</c:v>
                </c:pt>
                <c:pt idx="195">
                  <c:v>1791</c:v>
                </c:pt>
                <c:pt idx="196">
                  <c:v>1792</c:v>
                </c:pt>
                <c:pt idx="197">
                  <c:v>1793</c:v>
                </c:pt>
                <c:pt idx="198">
                  <c:v>1794</c:v>
                </c:pt>
                <c:pt idx="199">
                  <c:v>1795</c:v>
                </c:pt>
                <c:pt idx="200">
                  <c:v>1796</c:v>
                </c:pt>
                <c:pt idx="201">
                  <c:v>1797</c:v>
                </c:pt>
                <c:pt idx="202">
                  <c:v>1798</c:v>
                </c:pt>
                <c:pt idx="203">
                  <c:v>1799</c:v>
                </c:pt>
                <c:pt idx="204">
                  <c:v>1800</c:v>
                </c:pt>
                <c:pt idx="205">
                  <c:v>1801</c:v>
                </c:pt>
                <c:pt idx="206">
                  <c:v>1802</c:v>
                </c:pt>
                <c:pt idx="207">
                  <c:v>1803</c:v>
                </c:pt>
                <c:pt idx="208">
                  <c:v>1804</c:v>
                </c:pt>
                <c:pt idx="209">
                  <c:v>1805</c:v>
                </c:pt>
                <c:pt idx="210">
                  <c:v>1806</c:v>
                </c:pt>
                <c:pt idx="211">
                  <c:v>1807</c:v>
                </c:pt>
                <c:pt idx="212">
                  <c:v>1808</c:v>
                </c:pt>
                <c:pt idx="213">
                  <c:v>1809</c:v>
                </c:pt>
                <c:pt idx="214">
                  <c:v>1810</c:v>
                </c:pt>
                <c:pt idx="215">
                  <c:v>1811</c:v>
                </c:pt>
                <c:pt idx="216">
                  <c:v>1812</c:v>
                </c:pt>
                <c:pt idx="217">
                  <c:v>1813</c:v>
                </c:pt>
                <c:pt idx="218">
                  <c:v>1814</c:v>
                </c:pt>
                <c:pt idx="219">
                  <c:v>1815</c:v>
                </c:pt>
                <c:pt idx="220">
                  <c:v>1816</c:v>
                </c:pt>
                <c:pt idx="221">
                  <c:v>1817</c:v>
                </c:pt>
                <c:pt idx="222">
                  <c:v>1818</c:v>
                </c:pt>
                <c:pt idx="223">
                  <c:v>1819</c:v>
                </c:pt>
                <c:pt idx="224">
                  <c:v>1820</c:v>
                </c:pt>
                <c:pt idx="225">
                  <c:v>1821</c:v>
                </c:pt>
                <c:pt idx="226">
                  <c:v>1822</c:v>
                </c:pt>
                <c:pt idx="227">
                  <c:v>1823</c:v>
                </c:pt>
                <c:pt idx="228">
                  <c:v>1824</c:v>
                </c:pt>
                <c:pt idx="229">
                  <c:v>1825</c:v>
                </c:pt>
                <c:pt idx="230">
                  <c:v>1826</c:v>
                </c:pt>
                <c:pt idx="231">
                  <c:v>1827</c:v>
                </c:pt>
                <c:pt idx="232">
                  <c:v>1828</c:v>
                </c:pt>
                <c:pt idx="233">
                  <c:v>1829</c:v>
                </c:pt>
              </c:numCache>
            </c:numRef>
          </c:cat>
          <c:val>
            <c:numRef>
              <c:f>'Totaal per jr'!#REF!</c:f>
              <c:numCache>
                <c:formatCode>General</c:formatCode>
                <c:ptCount val="1"/>
                <c:pt idx="0">
                  <c:v>1</c:v>
                </c:pt>
              </c:numCache>
            </c:numRef>
          </c:val>
          <c:smooth val="0"/>
        </c:ser>
        <c:dLbls>
          <c:showLegendKey val="0"/>
          <c:showVal val="0"/>
          <c:showCatName val="0"/>
          <c:showSerName val="0"/>
          <c:showPercent val="0"/>
          <c:showBubbleSize val="0"/>
        </c:dLbls>
        <c:marker val="1"/>
        <c:smooth val="0"/>
        <c:axId val="161336320"/>
        <c:axId val="190317312"/>
      </c:lineChart>
      <c:catAx>
        <c:axId val="161336320"/>
        <c:scaling>
          <c:orientation val="minMax"/>
        </c:scaling>
        <c:delete val="0"/>
        <c:axPos val="b"/>
        <c:numFmt formatCode="General" sourceLinked="1"/>
        <c:majorTickMark val="none"/>
        <c:minorTickMark val="none"/>
        <c:tickLblPos val="nextTo"/>
        <c:crossAx val="190317312"/>
        <c:crosses val="autoZero"/>
        <c:auto val="1"/>
        <c:lblAlgn val="ctr"/>
        <c:lblOffset val="100"/>
        <c:noMultiLvlLbl val="0"/>
      </c:catAx>
      <c:valAx>
        <c:axId val="190317312"/>
        <c:scaling>
          <c:orientation val="minMax"/>
        </c:scaling>
        <c:delete val="0"/>
        <c:axPos val="l"/>
        <c:majorGridlines/>
        <c:numFmt formatCode="_ * #,##0_ ;_ * \-#,##0_ ;_ * &quot;-&quot;??_ ;_ @_ " sourceLinked="1"/>
        <c:majorTickMark val="none"/>
        <c:minorTickMark val="none"/>
        <c:tickLblPos val="nextTo"/>
        <c:crossAx val="161336320"/>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3"/>
          <c:order val="0"/>
          <c:tx>
            <c:strRef>
              <c:f>'Totaal per 10 jr'!$N$1</c:f>
              <c:strCache>
                <c:ptCount val="1"/>
                <c:pt idx="0">
                  <c:v> Eltis database (gevonden slavenreizen) </c:v>
                </c:pt>
              </c:strCache>
            </c:strRef>
          </c:tx>
          <c:invertIfNegative val="0"/>
          <c:val>
            <c:numRef>
              <c:f>'Totaal per 10 jr'!$N$4:$N$26</c:f>
              <c:numCache>
                <c:formatCode>_ * #,##0_ ;_ * \-#,##0_ ;_ * "-"??_ ;_ @_ </c:formatCode>
                <c:ptCount val="23"/>
                <c:pt idx="0">
                  <c:v>948</c:v>
                </c:pt>
                <c:pt idx="1">
                  <c:v>878</c:v>
                </c:pt>
                <c:pt idx="2">
                  <c:v>951</c:v>
                </c:pt>
                <c:pt idx="3">
                  <c:v>0</c:v>
                </c:pt>
                <c:pt idx="4">
                  <c:v>5268</c:v>
                </c:pt>
                <c:pt idx="5">
                  <c:v>25982</c:v>
                </c:pt>
                <c:pt idx="6">
                  <c:v>17281</c:v>
                </c:pt>
                <c:pt idx="7">
                  <c:v>40244</c:v>
                </c:pt>
                <c:pt idx="8">
                  <c:v>38206</c:v>
                </c:pt>
                <c:pt idx="9">
                  <c:v>42250</c:v>
                </c:pt>
                <c:pt idx="10">
                  <c:v>23646</c:v>
                </c:pt>
                <c:pt idx="11">
                  <c:v>32536</c:v>
                </c:pt>
                <c:pt idx="12">
                  <c:v>24147</c:v>
                </c:pt>
                <c:pt idx="13">
                  <c:v>30841</c:v>
                </c:pt>
                <c:pt idx="14">
                  <c:v>26466</c:v>
                </c:pt>
                <c:pt idx="15">
                  <c:v>32113</c:v>
                </c:pt>
                <c:pt idx="16">
                  <c:v>37950</c:v>
                </c:pt>
                <c:pt idx="17">
                  <c:v>52817</c:v>
                </c:pt>
                <c:pt idx="18">
                  <c:v>46332</c:v>
                </c:pt>
                <c:pt idx="19">
                  <c:v>14529</c:v>
                </c:pt>
                <c:pt idx="20">
                  <c:v>7899</c:v>
                </c:pt>
                <c:pt idx="21">
                  <c:v>1608</c:v>
                </c:pt>
                <c:pt idx="22">
                  <c:v>1005</c:v>
                </c:pt>
              </c:numCache>
            </c:numRef>
          </c:val>
        </c:ser>
        <c:ser>
          <c:idx val="1"/>
          <c:order val="1"/>
          <c:tx>
            <c:strRef>
              <c:f>'Totaal per 10 jr'!$C$1</c:f>
              <c:strCache>
                <c:ptCount val="1"/>
                <c:pt idx="0">
                  <c:v> Eltis schatting </c:v>
                </c:pt>
              </c:strCache>
            </c:strRef>
          </c:tx>
          <c:invertIfNegative val="0"/>
          <c:cat>
            <c:multiLvlStrRef>
              <c:f>'Totaal per 10 jr'!$A$4:$B$26</c:f>
              <c:multiLvlStrCache>
                <c:ptCount val="23"/>
                <c:lvl>
                  <c:pt idx="0">
                    <c:v>&lt;1600</c:v>
                  </c:pt>
                  <c:pt idx="1">
                    <c:v>&lt;1610</c:v>
                  </c:pt>
                  <c:pt idx="2">
                    <c:v>&lt;1620</c:v>
                  </c:pt>
                  <c:pt idx="3">
                    <c:v>&lt;1630</c:v>
                  </c:pt>
                  <c:pt idx="4">
                    <c:v>&lt;1640</c:v>
                  </c:pt>
                  <c:pt idx="5">
                    <c:v>&lt;1650</c:v>
                  </c:pt>
                  <c:pt idx="6">
                    <c:v>&lt;1660</c:v>
                  </c:pt>
                  <c:pt idx="7">
                    <c:v>&lt;1670</c:v>
                  </c:pt>
                  <c:pt idx="8">
                    <c:v>&lt;1680</c:v>
                  </c:pt>
                  <c:pt idx="9">
                    <c:v>&lt;1690</c:v>
                  </c:pt>
                  <c:pt idx="10">
                    <c:v>&lt;1700</c:v>
                  </c:pt>
                  <c:pt idx="11">
                    <c:v>&lt;1710</c:v>
                  </c:pt>
                  <c:pt idx="12">
                    <c:v>&lt;1720</c:v>
                  </c:pt>
                  <c:pt idx="13">
                    <c:v>&lt;1730</c:v>
                  </c:pt>
                  <c:pt idx="14">
                    <c:v>&lt;1740</c:v>
                  </c:pt>
                  <c:pt idx="15">
                    <c:v>&lt;1750</c:v>
                  </c:pt>
                  <c:pt idx="16">
                    <c:v>&lt;1760</c:v>
                  </c:pt>
                  <c:pt idx="17">
                    <c:v>&lt;1770</c:v>
                  </c:pt>
                  <c:pt idx="18">
                    <c:v>&lt;1780</c:v>
                  </c:pt>
                  <c:pt idx="19">
                    <c:v>&lt;1790</c:v>
                  </c:pt>
                  <c:pt idx="20">
                    <c:v>&lt;1800</c:v>
                  </c:pt>
                  <c:pt idx="21">
                    <c:v>&lt;1810</c:v>
                  </c:pt>
                  <c:pt idx="22">
                    <c:v>&lt;1830</c:v>
                  </c:pt>
                </c:lvl>
                <c:lvl>
                  <c:pt idx="0">
                    <c:v>&gt;1595</c:v>
                  </c:pt>
                  <c:pt idx="1">
                    <c:v>&gt;=1600</c:v>
                  </c:pt>
                  <c:pt idx="2">
                    <c:v>&gt;=1610</c:v>
                  </c:pt>
                  <c:pt idx="3">
                    <c:v>&gt;=1620</c:v>
                  </c:pt>
                  <c:pt idx="4">
                    <c:v>&gt;=1630</c:v>
                  </c:pt>
                  <c:pt idx="5">
                    <c:v>&gt;=1640</c:v>
                  </c:pt>
                  <c:pt idx="6">
                    <c:v>&gt;=1650</c:v>
                  </c:pt>
                  <c:pt idx="7">
                    <c:v>&gt;=1660</c:v>
                  </c:pt>
                  <c:pt idx="8">
                    <c:v>&gt;=1670</c:v>
                  </c:pt>
                  <c:pt idx="9">
                    <c:v>&gt;=1680</c:v>
                  </c:pt>
                  <c:pt idx="10">
                    <c:v>&gt;=1690</c:v>
                  </c:pt>
                  <c:pt idx="11">
                    <c:v>&gt;=1700</c:v>
                  </c:pt>
                  <c:pt idx="12">
                    <c:v>&gt;=1710</c:v>
                  </c:pt>
                  <c:pt idx="13">
                    <c:v>&gt;=1720</c:v>
                  </c:pt>
                  <c:pt idx="14">
                    <c:v>&gt;=1730</c:v>
                  </c:pt>
                  <c:pt idx="15">
                    <c:v>&gt;=1740</c:v>
                  </c:pt>
                  <c:pt idx="16">
                    <c:v>&gt;=1750</c:v>
                  </c:pt>
                  <c:pt idx="17">
                    <c:v>&gt;=1760</c:v>
                  </c:pt>
                  <c:pt idx="18">
                    <c:v>&gt;=1770</c:v>
                  </c:pt>
                  <c:pt idx="19">
                    <c:v>&gt;=1780</c:v>
                  </c:pt>
                  <c:pt idx="20">
                    <c:v>&gt;=1790</c:v>
                  </c:pt>
                  <c:pt idx="21">
                    <c:v>&gt;=1800</c:v>
                  </c:pt>
                  <c:pt idx="22">
                    <c:v>&gt;=1810</c:v>
                  </c:pt>
                </c:lvl>
              </c:multiLvlStrCache>
            </c:multiLvlStrRef>
          </c:cat>
          <c:val>
            <c:numRef>
              <c:f>'Totaal per 10 jr'!$C$4:$C$26</c:f>
              <c:numCache>
                <c:formatCode>_ * #,##0_ ;_ * \-#,##0_ ;_ * "-"??_ ;_ @_ </c:formatCode>
                <c:ptCount val="23"/>
                <c:pt idx="0">
                  <c:v>1282</c:v>
                </c:pt>
                <c:pt idx="1">
                  <c:v>878</c:v>
                </c:pt>
                <c:pt idx="2">
                  <c:v>951</c:v>
                </c:pt>
                <c:pt idx="3">
                  <c:v>0</c:v>
                </c:pt>
                <c:pt idx="4">
                  <c:v>5268</c:v>
                </c:pt>
                <c:pt idx="5">
                  <c:v>25919</c:v>
                </c:pt>
                <c:pt idx="6">
                  <c:v>19891</c:v>
                </c:pt>
                <c:pt idx="7">
                  <c:v>45864</c:v>
                </c:pt>
                <c:pt idx="8">
                  <c:v>42987</c:v>
                </c:pt>
                <c:pt idx="9">
                  <c:v>45103</c:v>
                </c:pt>
                <c:pt idx="10">
                  <c:v>24538</c:v>
                </c:pt>
                <c:pt idx="11">
                  <c:v>33997</c:v>
                </c:pt>
                <c:pt idx="12">
                  <c:v>24663</c:v>
                </c:pt>
                <c:pt idx="13">
                  <c:v>31324</c:v>
                </c:pt>
                <c:pt idx="14">
                  <c:v>30958</c:v>
                </c:pt>
                <c:pt idx="15">
                  <c:v>35134</c:v>
                </c:pt>
                <c:pt idx="16">
                  <c:v>41132</c:v>
                </c:pt>
                <c:pt idx="17">
                  <c:v>55940</c:v>
                </c:pt>
                <c:pt idx="18">
                  <c:v>50477</c:v>
                </c:pt>
                <c:pt idx="19">
                  <c:v>18862</c:v>
                </c:pt>
                <c:pt idx="20">
                  <c:v>9720</c:v>
                </c:pt>
                <c:pt idx="21">
                  <c:v>1601</c:v>
                </c:pt>
                <c:pt idx="22">
                  <c:v>1156</c:v>
                </c:pt>
              </c:numCache>
            </c:numRef>
          </c:val>
        </c:ser>
        <c:ser>
          <c:idx val="2"/>
          <c:order val="2"/>
          <c:tx>
            <c:strRef>
              <c:f>'Totaal per 10 jr'!$AF$1</c:f>
              <c:strCache>
                <c:ptCount val="1"/>
                <c:pt idx="0">
                  <c:v> Reconstructie Eltis database + Paesie </c:v>
                </c:pt>
              </c:strCache>
            </c:strRef>
          </c:tx>
          <c:invertIfNegative val="0"/>
          <c:cat>
            <c:multiLvlStrRef>
              <c:f>'Totaal per 10 jr'!$A$4:$B$26</c:f>
              <c:multiLvlStrCache>
                <c:ptCount val="23"/>
                <c:lvl>
                  <c:pt idx="0">
                    <c:v>&lt;1600</c:v>
                  </c:pt>
                  <c:pt idx="1">
                    <c:v>&lt;1610</c:v>
                  </c:pt>
                  <c:pt idx="2">
                    <c:v>&lt;1620</c:v>
                  </c:pt>
                  <c:pt idx="3">
                    <c:v>&lt;1630</c:v>
                  </c:pt>
                  <c:pt idx="4">
                    <c:v>&lt;1640</c:v>
                  </c:pt>
                  <c:pt idx="5">
                    <c:v>&lt;1650</c:v>
                  </c:pt>
                  <c:pt idx="6">
                    <c:v>&lt;1660</c:v>
                  </c:pt>
                  <c:pt idx="7">
                    <c:v>&lt;1670</c:v>
                  </c:pt>
                  <c:pt idx="8">
                    <c:v>&lt;1680</c:v>
                  </c:pt>
                  <c:pt idx="9">
                    <c:v>&lt;1690</c:v>
                  </c:pt>
                  <c:pt idx="10">
                    <c:v>&lt;1700</c:v>
                  </c:pt>
                  <c:pt idx="11">
                    <c:v>&lt;1710</c:v>
                  </c:pt>
                  <c:pt idx="12">
                    <c:v>&lt;1720</c:v>
                  </c:pt>
                  <c:pt idx="13">
                    <c:v>&lt;1730</c:v>
                  </c:pt>
                  <c:pt idx="14">
                    <c:v>&lt;1740</c:v>
                  </c:pt>
                  <c:pt idx="15">
                    <c:v>&lt;1750</c:v>
                  </c:pt>
                  <c:pt idx="16">
                    <c:v>&lt;1760</c:v>
                  </c:pt>
                  <c:pt idx="17">
                    <c:v>&lt;1770</c:v>
                  </c:pt>
                  <c:pt idx="18">
                    <c:v>&lt;1780</c:v>
                  </c:pt>
                  <c:pt idx="19">
                    <c:v>&lt;1790</c:v>
                  </c:pt>
                  <c:pt idx="20">
                    <c:v>&lt;1800</c:v>
                  </c:pt>
                  <c:pt idx="21">
                    <c:v>&lt;1810</c:v>
                  </c:pt>
                  <c:pt idx="22">
                    <c:v>&lt;1830</c:v>
                  </c:pt>
                </c:lvl>
                <c:lvl>
                  <c:pt idx="0">
                    <c:v>&gt;1595</c:v>
                  </c:pt>
                  <c:pt idx="1">
                    <c:v>&gt;=1600</c:v>
                  </c:pt>
                  <c:pt idx="2">
                    <c:v>&gt;=1610</c:v>
                  </c:pt>
                  <c:pt idx="3">
                    <c:v>&gt;=1620</c:v>
                  </c:pt>
                  <c:pt idx="4">
                    <c:v>&gt;=1630</c:v>
                  </c:pt>
                  <c:pt idx="5">
                    <c:v>&gt;=1640</c:v>
                  </c:pt>
                  <c:pt idx="6">
                    <c:v>&gt;=1650</c:v>
                  </c:pt>
                  <c:pt idx="7">
                    <c:v>&gt;=1660</c:v>
                  </c:pt>
                  <c:pt idx="8">
                    <c:v>&gt;=1670</c:v>
                  </c:pt>
                  <c:pt idx="9">
                    <c:v>&gt;=1680</c:v>
                  </c:pt>
                  <c:pt idx="10">
                    <c:v>&gt;=1690</c:v>
                  </c:pt>
                  <c:pt idx="11">
                    <c:v>&gt;=1700</c:v>
                  </c:pt>
                  <c:pt idx="12">
                    <c:v>&gt;=1710</c:v>
                  </c:pt>
                  <c:pt idx="13">
                    <c:v>&gt;=1720</c:v>
                  </c:pt>
                  <c:pt idx="14">
                    <c:v>&gt;=1730</c:v>
                  </c:pt>
                  <c:pt idx="15">
                    <c:v>&gt;=1740</c:v>
                  </c:pt>
                  <c:pt idx="16">
                    <c:v>&gt;=1750</c:v>
                  </c:pt>
                  <c:pt idx="17">
                    <c:v>&gt;=1760</c:v>
                  </c:pt>
                  <c:pt idx="18">
                    <c:v>&gt;=1770</c:v>
                  </c:pt>
                  <c:pt idx="19">
                    <c:v>&gt;=1780</c:v>
                  </c:pt>
                  <c:pt idx="20">
                    <c:v>&gt;=1790</c:v>
                  </c:pt>
                  <c:pt idx="21">
                    <c:v>&gt;=1800</c:v>
                  </c:pt>
                  <c:pt idx="22">
                    <c:v>&gt;=1810</c:v>
                  </c:pt>
                </c:lvl>
              </c:multiLvlStrCache>
            </c:multiLvlStrRef>
          </c:cat>
          <c:val>
            <c:numRef>
              <c:f>'Totaal per 10 jr'!$AF$4:$AF$26</c:f>
              <c:numCache>
                <c:formatCode>_ * #,##0_ ;_ * \-#,##0_ ;_ * "-"??_ ;_ @_ </c:formatCode>
                <c:ptCount val="23"/>
                <c:pt idx="0">
                  <c:v>948</c:v>
                </c:pt>
                <c:pt idx="1">
                  <c:v>878</c:v>
                </c:pt>
                <c:pt idx="2">
                  <c:v>951</c:v>
                </c:pt>
                <c:pt idx="3">
                  <c:v>0</c:v>
                </c:pt>
                <c:pt idx="4">
                  <c:v>5268</c:v>
                </c:pt>
                <c:pt idx="5">
                  <c:v>25982</c:v>
                </c:pt>
                <c:pt idx="6">
                  <c:v>17281</c:v>
                </c:pt>
                <c:pt idx="7">
                  <c:v>40244</c:v>
                </c:pt>
                <c:pt idx="8">
                  <c:v>39372.666666666672</c:v>
                </c:pt>
                <c:pt idx="9">
                  <c:v>46527.777777777781</c:v>
                </c:pt>
                <c:pt idx="10">
                  <c:v>37257.111111111109</c:v>
                </c:pt>
                <c:pt idx="11">
                  <c:v>47202.666666666672</c:v>
                </c:pt>
                <c:pt idx="12">
                  <c:v>50813.666666666664</c:v>
                </c:pt>
                <c:pt idx="13">
                  <c:v>39174.333333333336</c:v>
                </c:pt>
                <c:pt idx="14">
                  <c:v>26799.333333333332</c:v>
                </c:pt>
                <c:pt idx="15">
                  <c:v>32113</c:v>
                </c:pt>
                <c:pt idx="16">
                  <c:v>37950</c:v>
                </c:pt>
                <c:pt idx="17">
                  <c:v>52817</c:v>
                </c:pt>
                <c:pt idx="18">
                  <c:v>46332</c:v>
                </c:pt>
                <c:pt idx="19">
                  <c:v>14529</c:v>
                </c:pt>
                <c:pt idx="20">
                  <c:v>7899</c:v>
                </c:pt>
                <c:pt idx="21">
                  <c:v>1608</c:v>
                </c:pt>
                <c:pt idx="22">
                  <c:v>1005</c:v>
                </c:pt>
              </c:numCache>
            </c:numRef>
          </c:val>
        </c:ser>
        <c:ser>
          <c:idx val="0"/>
          <c:order val="3"/>
          <c:tx>
            <c:strRef>
              <c:f>'Totaal per 10 jr'!#REF!</c:f>
              <c:strCache>
                <c:ptCount val="1"/>
                <c:pt idx="0">
                  <c:v>#REF!</c:v>
                </c:pt>
              </c:strCache>
            </c:strRef>
          </c:tx>
          <c:invertIfNegative val="0"/>
          <c:cat>
            <c:multiLvlStrRef>
              <c:f>'Totaal per 10 jr'!$A$4:$B$26</c:f>
              <c:multiLvlStrCache>
                <c:ptCount val="23"/>
                <c:lvl>
                  <c:pt idx="0">
                    <c:v>&lt;1600</c:v>
                  </c:pt>
                  <c:pt idx="1">
                    <c:v>&lt;1610</c:v>
                  </c:pt>
                  <c:pt idx="2">
                    <c:v>&lt;1620</c:v>
                  </c:pt>
                  <c:pt idx="3">
                    <c:v>&lt;1630</c:v>
                  </c:pt>
                  <c:pt idx="4">
                    <c:v>&lt;1640</c:v>
                  </c:pt>
                  <c:pt idx="5">
                    <c:v>&lt;1650</c:v>
                  </c:pt>
                  <c:pt idx="6">
                    <c:v>&lt;1660</c:v>
                  </c:pt>
                  <c:pt idx="7">
                    <c:v>&lt;1670</c:v>
                  </c:pt>
                  <c:pt idx="8">
                    <c:v>&lt;1680</c:v>
                  </c:pt>
                  <c:pt idx="9">
                    <c:v>&lt;1690</c:v>
                  </c:pt>
                  <c:pt idx="10">
                    <c:v>&lt;1700</c:v>
                  </c:pt>
                  <c:pt idx="11">
                    <c:v>&lt;1710</c:v>
                  </c:pt>
                  <c:pt idx="12">
                    <c:v>&lt;1720</c:v>
                  </c:pt>
                  <c:pt idx="13">
                    <c:v>&lt;1730</c:v>
                  </c:pt>
                  <c:pt idx="14">
                    <c:v>&lt;1740</c:v>
                  </c:pt>
                  <c:pt idx="15">
                    <c:v>&lt;1750</c:v>
                  </c:pt>
                  <c:pt idx="16">
                    <c:v>&lt;1760</c:v>
                  </c:pt>
                  <c:pt idx="17">
                    <c:v>&lt;1770</c:v>
                  </c:pt>
                  <c:pt idx="18">
                    <c:v>&lt;1780</c:v>
                  </c:pt>
                  <c:pt idx="19">
                    <c:v>&lt;1790</c:v>
                  </c:pt>
                  <c:pt idx="20">
                    <c:v>&lt;1800</c:v>
                  </c:pt>
                  <c:pt idx="21">
                    <c:v>&lt;1810</c:v>
                  </c:pt>
                  <c:pt idx="22">
                    <c:v>&lt;1830</c:v>
                  </c:pt>
                </c:lvl>
                <c:lvl>
                  <c:pt idx="0">
                    <c:v>&gt;1595</c:v>
                  </c:pt>
                  <c:pt idx="1">
                    <c:v>&gt;=1600</c:v>
                  </c:pt>
                  <c:pt idx="2">
                    <c:v>&gt;=1610</c:v>
                  </c:pt>
                  <c:pt idx="3">
                    <c:v>&gt;=1620</c:v>
                  </c:pt>
                  <c:pt idx="4">
                    <c:v>&gt;=1630</c:v>
                  </c:pt>
                  <c:pt idx="5">
                    <c:v>&gt;=1640</c:v>
                  </c:pt>
                  <c:pt idx="6">
                    <c:v>&gt;=1650</c:v>
                  </c:pt>
                  <c:pt idx="7">
                    <c:v>&gt;=1660</c:v>
                  </c:pt>
                  <c:pt idx="8">
                    <c:v>&gt;=1670</c:v>
                  </c:pt>
                  <c:pt idx="9">
                    <c:v>&gt;=1680</c:v>
                  </c:pt>
                  <c:pt idx="10">
                    <c:v>&gt;=1690</c:v>
                  </c:pt>
                  <c:pt idx="11">
                    <c:v>&gt;=1700</c:v>
                  </c:pt>
                  <c:pt idx="12">
                    <c:v>&gt;=1710</c:v>
                  </c:pt>
                  <c:pt idx="13">
                    <c:v>&gt;=1720</c:v>
                  </c:pt>
                  <c:pt idx="14">
                    <c:v>&gt;=1730</c:v>
                  </c:pt>
                  <c:pt idx="15">
                    <c:v>&gt;=1740</c:v>
                  </c:pt>
                  <c:pt idx="16">
                    <c:v>&gt;=1750</c:v>
                  </c:pt>
                  <c:pt idx="17">
                    <c:v>&gt;=1760</c:v>
                  </c:pt>
                  <c:pt idx="18">
                    <c:v>&gt;=1770</c:v>
                  </c:pt>
                  <c:pt idx="19">
                    <c:v>&gt;=1780</c:v>
                  </c:pt>
                  <c:pt idx="20">
                    <c:v>&gt;=1790</c:v>
                  </c:pt>
                  <c:pt idx="21">
                    <c:v>&gt;=1800</c:v>
                  </c:pt>
                  <c:pt idx="22">
                    <c:v>&gt;=1810</c:v>
                  </c:pt>
                </c:lvl>
              </c:multiLvlStrCache>
            </c:multiLvlStrRef>
          </c:cat>
          <c:val>
            <c:numRef>
              <c:f>'Totaal per 10 jr'!#REF!</c:f>
              <c:numCache>
                <c:formatCode>General</c:formatCode>
                <c:ptCount val="1"/>
                <c:pt idx="0">
                  <c:v>1</c:v>
                </c:pt>
              </c:numCache>
            </c:numRef>
          </c:val>
        </c:ser>
        <c:dLbls>
          <c:showLegendKey val="0"/>
          <c:showVal val="0"/>
          <c:showCatName val="0"/>
          <c:showSerName val="0"/>
          <c:showPercent val="0"/>
          <c:showBubbleSize val="0"/>
        </c:dLbls>
        <c:gapWidth val="150"/>
        <c:axId val="190366848"/>
        <c:axId val="190368384"/>
      </c:barChart>
      <c:catAx>
        <c:axId val="190366848"/>
        <c:scaling>
          <c:orientation val="minMax"/>
        </c:scaling>
        <c:delete val="0"/>
        <c:axPos val="b"/>
        <c:numFmt formatCode="General" sourceLinked="1"/>
        <c:majorTickMark val="out"/>
        <c:minorTickMark val="none"/>
        <c:tickLblPos val="nextTo"/>
        <c:crossAx val="190368384"/>
        <c:crosses val="autoZero"/>
        <c:auto val="1"/>
        <c:lblAlgn val="ctr"/>
        <c:lblOffset val="100"/>
        <c:noMultiLvlLbl val="0"/>
      </c:catAx>
      <c:valAx>
        <c:axId val="190368384"/>
        <c:scaling>
          <c:orientation val="minMax"/>
        </c:scaling>
        <c:delete val="0"/>
        <c:axPos val="l"/>
        <c:majorGridlines/>
        <c:numFmt formatCode="_ * #,##0_ ;_ * \-#,##0_ ;_ * &quot;-&quot;??_ ;_ @_ " sourceLinked="1"/>
        <c:majorTickMark val="out"/>
        <c:minorTickMark val="none"/>
        <c:tickLblPos val="nextTo"/>
        <c:crossAx val="190366848"/>
        <c:crosses val="autoZero"/>
        <c:crossBetween val="between"/>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'Totaal per jr'!$AU$2:$AU$3</c:f>
              <c:strCache>
                <c:ptCount val="1"/>
                <c:pt idx="0">
                  <c:v>Afrika (inkoop) Den Heijer</c:v>
                </c:pt>
              </c:strCache>
            </c:strRef>
          </c:tx>
          <c:marker>
            <c:symbol val="none"/>
          </c:marker>
          <c:val>
            <c:numRef>
              <c:f>'Totaal per jr'!$AU$4:$AU$237</c:f>
              <c:numCache>
                <c:formatCode>_ * #,##0_ ;_ * \-#,##0_ ;_ * "-"??_ ;_ @_ </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45</c:v>
                </c:pt>
                <c:pt idx="80">
                  <c:v>45</c:v>
                </c:pt>
                <c:pt idx="81">
                  <c:v>45</c:v>
                </c:pt>
                <c:pt idx="82">
                  <c:v>45</c:v>
                </c:pt>
                <c:pt idx="83">
                  <c:v>45</c:v>
                </c:pt>
                <c:pt idx="84">
                  <c:v>45</c:v>
                </c:pt>
                <c:pt idx="85">
                  <c:v>42</c:v>
                </c:pt>
                <c:pt idx="86">
                  <c:v>42</c:v>
                </c:pt>
                <c:pt idx="87">
                  <c:v>42</c:v>
                </c:pt>
                <c:pt idx="88">
                  <c:v>42</c:v>
                </c:pt>
                <c:pt idx="89">
                  <c:v>42</c:v>
                </c:pt>
                <c:pt idx="90">
                  <c:v>42</c:v>
                </c:pt>
                <c:pt idx="91">
                  <c:v>42</c:v>
                </c:pt>
                <c:pt idx="92">
                  <c:v>42</c:v>
                </c:pt>
                <c:pt idx="93">
                  <c:v>42</c:v>
                </c:pt>
                <c:pt idx="94">
                  <c:v>42</c:v>
                </c:pt>
                <c:pt idx="95">
                  <c:v>45</c:v>
                </c:pt>
                <c:pt idx="96">
                  <c:v>45</c:v>
                </c:pt>
                <c:pt idx="97">
                  <c:v>45</c:v>
                </c:pt>
                <c:pt idx="98">
                  <c:v>45</c:v>
                </c:pt>
                <c:pt idx="99">
                  <c:v>45</c:v>
                </c:pt>
                <c:pt idx="100">
                  <c:v>45</c:v>
                </c:pt>
                <c:pt idx="101">
                  <c:v>45</c:v>
                </c:pt>
                <c:pt idx="102">
                  <c:v>45</c:v>
                </c:pt>
                <c:pt idx="103">
                  <c:v>45</c:v>
                </c:pt>
                <c:pt idx="104">
                  <c:v>45</c:v>
                </c:pt>
                <c:pt idx="105">
                  <c:v>42</c:v>
                </c:pt>
                <c:pt idx="106">
                  <c:v>42</c:v>
                </c:pt>
                <c:pt idx="107">
                  <c:v>42</c:v>
                </c:pt>
                <c:pt idx="108">
                  <c:v>42</c:v>
                </c:pt>
                <c:pt idx="109">
                  <c:v>42</c:v>
                </c:pt>
                <c:pt idx="110">
                  <c:v>42</c:v>
                </c:pt>
                <c:pt idx="111">
                  <c:v>42</c:v>
                </c:pt>
                <c:pt idx="112">
                  <c:v>42</c:v>
                </c:pt>
                <c:pt idx="113">
                  <c:v>42</c:v>
                </c:pt>
                <c:pt idx="114">
                  <c:v>42</c:v>
                </c:pt>
                <c:pt idx="115">
                  <c:v>63</c:v>
                </c:pt>
                <c:pt idx="116">
                  <c:v>63</c:v>
                </c:pt>
                <c:pt idx="117">
                  <c:v>63</c:v>
                </c:pt>
                <c:pt idx="118">
                  <c:v>63</c:v>
                </c:pt>
                <c:pt idx="119">
                  <c:v>63</c:v>
                </c:pt>
                <c:pt idx="120">
                  <c:v>63</c:v>
                </c:pt>
                <c:pt idx="121">
                  <c:v>63</c:v>
                </c:pt>
                <c:pt idx="122">
                  <c:v>63</c:v>
                </c:pt>
                <c:pt idx="123">
                  <c:v>63</c:v>
                </c:pt>
                <c:pt idx="124">
                  <c:v>63</c:v>
                </c:pt>
                <c:pt idx="125">
                  <c:v>84</c:v>
                </c:pt>
                <c:pt idx="126">
                  <c:v>84</c:v>
                </c:pt>
                <c:pt idx="127">
                  <c:v>84</c:v>
                </c:pt>
                <c:pt idx="128">
                  <c:v>84</c:v>
                </c:pt>
                <c:pt idx="129">
                  <c:v>84</c:v>
                </c:pt>
                <c:pt idx="130">
                  <c:v>84</c:v>
                </c:pt>
                <c:pt idx="131">
                  <c:v>84</c:v>
                </c:pt>
                <c:pt idx="132">
                  <c:v>84</c:v>
                </c:pt>
                <c:pt idx="133">
                  <c:v>84</c:v>
                </c:pt>
                <c:pt idx="134">
                  <c:v>84</c:v>
                </c:pt>
                <c:pt idx="135">
                  <c:v>91</c:v>
                </c:pt>
                <c:pt idx="136">
                  <c:v>91</c:v>
                </c:pt>
                <c:pt idx="137">
                  <c:v>91</c:v>
                </c:pt>
                <c:pt idx="138">
                  <c:v>91</c:v>
                </c:pt>
                <c:pt idx="139">
                  <c:v>91</c:v>
                </c:pt>
                <c:pt idx="140">
                  <c:v>91</c:v>
                </c:pt>
                <c:pt idx="141">
                  <c:v>91</c:v>
                </c:pt>
                <c:pt idx="142">
                  <c:v>91</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1"/>
        </c:ser>
        <c:ser>
          <c:idx val="3"/>
          <c:order val="1"/>
          <c:tx>
            <c:strRef>
              <c:f>'Totaal per jr'!$AW$2:$AW$3</c:f>
              <c:strCache>
                <c:ptCount val="1"/>
                <c:pt idx="0">
                  <c:v>Caraïben (verkoop) Den Heijer</c:v>
                </c:pt>
              </c:strCache>
            </c:strRef>
          </c:tx>
          <c:marker>
            <c:symbol val="none"/>
          </c:marker>
          <c:val>
            <c:numRef>
              <c:f>'Totaal per jr'!$AW$4:$AW$237</c:f>
              <c:numCache>
                <c:formatCode>_ * #,##0_ ;_ * \-#,##0_ ;_ * "-"??_ ;_ @_ </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216</c:v>
                </c:pt>
                <c:pt idx="80">
                  <c:v>216</c:v>
                </c:pt>
                <c:pt idx="81">
                  <c:v>216</c:v>
                </c:pt>
                <c:pt idx="82">
                  <c:v>216</c:v>
                </c:pt>
                <c:pt idx="83">
                  <c:v>216</c:v>
                </c:pt>
                <c:pt idx="84">
                  <c:v>216</c:v>
                </c:pt>
                <c:pt idx="85">
                  <c:v>216</c:v>
                </c:pt>
                <c:pt idx="86">
                  <c:v>216</c:v>
                </c:pt>
                <c:pt idx="87">
                  <c:v>216</c:v>
                </c:pt>
                <c:pt idx="88">
                  <c:v>216</c:v>
                </c:pt>
                <c:pt idx="89">
                  <c:v>216</c:v>
                </c:pt>
                <c:pt idx="90">
                  <c:v>216</c:v>
                </c:pt>
                <c:pt idx="91">
                  <c:v>216</c:v>
                </c:pt>
                <c:pt idx="92">
                  <c:v>216</c:v>
                </c:pt>
                <c:pt idx="93">
                  <c:v>216</c:v>
                </c:pt>
                <c:pt idx="94">
                  <c:v>216</c:v>
                </c:pt>
                <c:pt idx="95">
                  <c:v>216</c:v>
                </c:pt>
                <c:pt idx="96">
                  <c:v>216</c:v>
                </c:pt>
                <c:pt idx="97">
                  <c:v>216</c:v>
                </c:pt>
                <c:pt idx="98">
                  <c:v>216</c:v>
                </c:pt>
                <c:pt idx="99">
                  <c:v>216</c:v>
                </c:pt>
                <c:pt idx="100">
                  <c:v>216</c:v>
                </c:pt>
                <c:pt idx="101">
                  <c:v>216</c:v>
                </c:pt>
                <c:pt idx="102">
                  <c:v>216</c:v>
                </c:pt>
                <c:pt idx="103">
                  <c:v>216</c:v>
                </c:pt>
                <c:pt idx="104">
                  <c:v>216</c:v>
                </c:pt>
                <c:pt idx="105">
                  <c:v>206</c:v>
                </c:pt>
                <c:pt idx="106">
                  <c:v>206</c:v>
                </c:pt>
                <c:pt idx="107">
                  <c:v>206</c:v>
                </c:pt>
                <c:pt idx="108">
                  <c:v>206</c:v>
                </c:pt>
                <c:pt idx="109">
                  <c:v>206</c:v>
                </c:pt>
                <c:pt idx="110">
                  <c:v>206</c:v>
                </c:pt>
                <c:pt idx="111">
                  <c:v>206</c:v>
                </c:pt>
                <c:pt idx="112">
                  <c:v>206</c:v>
                </c:pt>
                <c:pt idx="113">
                  <c:v>206</c:v>
                </c:pt>
                <c:pt idx="114">
                  <c:v>206</c:v>
                </c:pt>
                <c:pt idx="115">
                  <c:v>217</c:v>
                </c:pt>
                <c:pt idx="116">
                  <c:v>217</c:v>
                </c:pt>
                <c:pt idx="117">
                  <c:v>217</c:v>
                </c:pt>
                <c:pt idx="118">
                  <c:v>217</c:v>
                </c:pt>
                <c:pt idx="119">
                  <c:v>217</c:v>
                </c:pt>
                <c:pt idx="120">
                  <c:v>217</c:v>
                </c:pt>
                <c:pt idx="121">
                  <c:v>217</c:v>
                </c:pt>
                <c:pt idx="122">
                  <c:v>217</c:v>
                </c:pt>
                <c:pt idx="123">
                  <c:v>217</c:v>
                </c:pt>
                <c:pt idx="124">
                  <c:v>217</c:v>
                </c:pt>
                <c:pt idx="125">
                  <c:v>228</c:v>
                </c:pt>
                <c:pt idx="126">
                  <c:v>228</c:v>
                </c:pt>
                <c:pt idx="127">
                  <c:v>228</c:v>
                </c:pt>
                <c:pt idx="128">
                  <c:v>228</c:v>
                </c:pt>
                <c:pt idx="129">
                  <c:v>228</c:v>
                </c:pt>
                <c:pt idx="130">
                  <c:v>228</c:v>
                </c:pt>
                <c:pt idx="131">
                  <c:v>228</c:v>
                </c:pt>
                <c:pt idx="132">
                  <c:v>228</c:v>
                </c:pt>
                <c:pt idx="133">
                  <c:v>228</c:v>
                </c:pt>
                <c:pt idx="134">
                  <c:v>228</c:v>
                </c:pt>
                <c:pt idx="135">
                  <c:v>216</c:v>
                </c:pt>
                <c:pt idx="136">
                  <c:v>216</c:v>
                </c:pt>
                <c:pt idx="137">
                  <c:v>216</c:v>
                </c:pt>
                <c:pt idx="138">
                  <c:v>216</c:v>
                </c:pt>
                <c:pt idx="139">
                  <c:v>216</c:v>
                </c:pt>
                <c:pt idx="140">
                  <c:v>216</c:v>
                </c:pt>
                <c:pt idx="141">
                  <c:v>216</c:v>
                </c:pt>
                <c:pt idx="142">
                  <c:v>216</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1"/>
        </c:ser>
        <c:ser>
          <c:idx val="5"/>
          <c:order val="2"/>
          <c:tx>
            <c:strRef>
              <c:f>'Totaal per jr'!$BB$2:$BB$3</c:f>
              <c:strCache>
                <c:ptCount val="1"/>
                <c:pt idx="0">
                  <c:v>Guyana (verkoop) Den Heijer</c:v>
                </c:pt>
              </c:strCache>
            </c:strRef>
          </c:tx>
          <c:marker>
            <c:symbol val="none"/>
          </c:marker>
          <c:val>
            <c:numRef>
              <c:f>'Totaal per jr'!$BB$4:$BB$237</c:f>
              <c:numCache>
                <c:formatCode>_ * #,##0_ ;_ * \-#,##0_ ;_ * "-"??_ ;_ @_ </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190</c:v>
                </c:pt>
                <c:pt idx="80">
                  <c:v>190</c:v>
                </c:pt>
                <c:pt idx="81">
                  <c:v>190</c:v>
                </c:pt>
                <c:pt idx="82">
                  <c:v>190</c:v>
                </c:pt>
                <c:pt idx="83">
                  <c:v>190</c:v>
                </c:pt>
                <c:pt idx="84">
                  <c:v>190</c:v>
                </c:pt>
                <c:pt idx="85">
                  <c:v>190</c:v>
                </c:pt>
                <c:pt idx="86">
                  <c:v>190</c:v>
                </c:pt>
                <c:pt idx="87">
                  <c:v>190</c:v>
                </c:pt>
                <c:pt idx="88">
                  <c:v>190</c:v>
                </c:pt>
                <c:pt idx="89">
                  <c:v>190</c:v>
                </c:pt>
                <c:pt idx="90">
                  <c:v>190</c:v>
                </c:pt>
                <c:pt idx="91">
                  <c:v>190</c:v>
                </c:pt>
                <c:pt idx="92">
                  <c:v>190</c:v>
                </c:pt>
                <c:pt idx="93">
                  <c:v>190</c:v>
                </c:pt>
                <c:pt idx="94">
                  <c:v>190</c:v>
                </c:pt>
                <c:pt idx="95">
                  <c:v>200</c:v>
                </c:pt>
                <c:pt idx="96">
                  <c:v>200</c:v>
                </c:pt>
                <c:pt idx="97">
                  <c:v>200</c:v>
                </c:pt>
                <c:pt idx="98">
                  <c:v>200</c:v>
                </c:pt>
                <c:pt idx="99">
                  <c:v>200</c:v>
                </c:pt>
                <c:pt idx="100">
                  <c:v>200</c:v>
                </c:pt>
                <c:pt idx="101">
                  <c:v>200</c:v>
                </c:pt>
                <c:pt idx="102">
                  <c:v>200</c:v>
                </c:pt>
                <c:pt idx="103">
                  <c:v>200</c:v>
                </c:pt>
                <c:pt idx="104">
                  <c:v>200</c:v>
                </c:pt>
                <c:pt idx="105">
                  <c:v>243</c:v>
                </c:pt>
                <c:pt idx="106">
                  <c:v>243</c:v>
                </c:pt>
                <c:pt idx="107">
                  <c:v>243</c:v>
                </c:pt>
                <c:pt idx="108">
                  <c:v>243</c:v>
                </c:pt>
                <c:pt idx="109">
                  <c:v>243</c:v>
                </c:pt>
                <c:pt idx="110">
                  <c:v>243</c:v>
                </c:pt>
                <c:pt idx="111">
                  <c:v>243</c:v>
                </c:pt>
                <c:pt idx="112">
                  <c:v>243</c:v>
                </c:pt>
                <c:pt idx="113">
                  <c:v>243</c:v>
                </c:pt>
                <c:pt idx="114">
                  <c:v>243</c:v>
                </c:pt>
                <c:pt idx="115">
                  <c:v>189</c:v>
                </c:pt>
                <c:pt idx="116">
                  <c:v>189</c:v>
                </c:pt>
                <c:pt idx="117">
                  <c:v>189</c:v>
                </c:pt>
                <c:pt idx="118">
                  <c:v>189</c:v>
                </c:pt>
                <c:pt idx="119">
                  <c:v>189</c:v>
                </c:pt>
                <c:pt idx="120">
                  <c:v>189</c:v>
                </c:pt>
                <c:pt idx="121">
                  <c:v>189</c:v>
                </c:pt>
                <c:pt idx="122">
                  <c:v>189</c:v>
                </c:pt>
                <c:pt idx="123">
                  <c:v>189</c:v>
                </c:pt>
                <c:pt idx="124">
                  <c:v>189</c:v>
                </c:pt>
                <c:pt idx="125">
                  <c:v>243</c:v>
                </c:pt>
                <c:pt idx="126">
                  <c:v>243</c:v>
                </c:pt>
                <c:pt idx="127">
                  <c:v>243</c:v>
                </c:pt>
                <c:pt idx="128">
                  <c:v>243</c:v>
                </c:pt>
                <c:pt idx="129">
                  <c:v>243</c:v>
                </c:pt>
                <c:pt idx="130">
                  <c:v>243</c:v>
                </c:pt>
                <c:pt idx="131">
                  <c:v>243</c:v>
                </c:pt>
                <c:pt idx="132">
                  <c:v>243</c:v>
                </c:pt>
                <c:pt idx="133">
                  <c:v>243</c:v>
                </c:pt>
                <c:pt idx="134">
                  <c:v>243</c:v>
                </c:pt>
                <c:pt idx="135">
                  <c:v>216</c:v>
                </c:pt>
                <c:pt idx="136">
                  <c:v>216</c:v>
                </c:pt>
                <c:pt idx="137">
                  <c:v>216</c:v>
                </c:pt>
                <c:pt idx="138">
                  <c:v>216</c:v>
                </c:pt>
                <c:pt idx="139">
                  <c:v>216</c:v>
                </c:pt>
                <c:pt idx="140">
                  <c:v>216</c:v>
                </c:pt>
                <c:pt idx="141">
                  <c:v>216</c:v>
                </c:pt>
                <c:pt idx="142">
                  <c:v>216</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1"/>
        </c:ser>
        <c:ser>
          <c:idx val="6"/>
          <c:order val="3"/>
          <c:tx>
            <c:strRef>
              <c:f>'Totaal per jr'!$AZ$2:$AZ$3</c:f>
              <c:strCache>
                <c:ptCount val="1"/>
                <c:pt idx="0">
                  <c:v>Overige (verkoop lorrendraaiers?) Paesie</c:v>
                </c:pt>
              </c:strCache>
            </c:strRef>
          </c:tx>
          <c:marker>
            <c:symbol val="none"/>
          </c:marker>
          <c:val>
            <c:numRef>
              <c:f>'Totaal per jr'!$AZ$4:$AZ$237</c:f>
              <c:numCache>
                <c:formatCode>_ * #,##0_ ;_ * \-#,##0_ ;_ * "-"??_ ;_ @_ </c:formatCode>
                <c:ptCount val="2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177.68790250728867</c:v>
                </c:pt>
                <c:pt idx="79">
                  <c:v>172.24164003887273</c:v>
                </c:pt>
                <c:pt idx="80">
                  <c:v>172.24164003887273</c:v>
                </c:pt>
                <c:pt idx="81">
                  <c:v>172.24164003887273</c:v>
                </c:pt>
                <c:pt idx="82">
                  <c:v>172.24164003887273</c:v>
                </c:pt>
                <c:pt idx="83">
                  <c:v>172.24164003887273</c:v>
                </c:pt>
                <c:pt idx="84">
                  <c:v>165.21903445416262</c:v>
                </c:pt>
                <c:pt idx="85">
                  <c:v>166.20491398179809</c:v>
                </c:pt>
                <c:pt idx="86">
                  <c:v>166.20491398179809</c:v>
                </c:pt>
                <c:pt idx="87">
                  <c:v>168.91919969608381</c:v>
                </c:pt>
                <c:pt idx="88">
                  <c:v>170.27634255322664</c:v>
                </c:pt>
                <c:pt idx="89">
                  <c:v>175.5073880448607</c:v>
                </c:pt>
                <c:pt idx="90">
                  <c:v>177.13818169565437</c:v>
                </c:pt>
                <c:pt idx="91">
                  <c:v>177.13818169565437</c:v>
                </c:pt>
                <c:pt idx="92">
                  <c:v>177.13818169565437</c:v>
                </c:pt>
                <c:pt idx="93">
                  <c:v>177.13818169565437</c:v>
                </c:pt>
                <c:pt idx="94">
                  <c:v>182.46046635284014</c:v>
                </c:pt>
                <c:pt idx="95">
                  <c:v>184.90110127347509</c:v>
                </c:pt>
                <c:pt idx="96">
                  <c:v>184.90110127347509</c:v>
                </c:pt>
                <c:pt idx="97">
                  <c:v>184.90110127347509</c:v>
                </c:pt>
                <c:pt idx="98">
                  <c:v>184.80767569961984</c:v>
                </c:pt>
                <c:pt idx="99">
                  <c:v>178.13753428190125</c:v>
                </c:pt>
                <c:pt idx="100">
                  <c:v>177.19776010260003</c:v>
                </c:pt>
                <c:pt idx="101">
                  <c:v>183.25358693514175</c:v>
                </c:pt>
                <c:pt idx="102">
                  <c:v>180.3607475428413</c:v>
                </c:pt>
                <c:pt idx="103">
                  <c:v>182.61525005119529</c:v>
                </c:pt>
                <c:pt idx="104">
                  <c:v>184.92590647385697</c:v>
                </c:pt>
                <c:pt idx="105">
                  <c:v>182.58090922172971</c:v>
                </c:pt>
                <c:pt idx="106">
                  <c:v>182.44452426927046</c:v>
                </c:pt>
                <c:pt idx="107">
                  <c:v>182.13448129428701</c:v>
                </c:pt>
                <c:pt idx="108">
                  <c:v>182.12284346248552</c:v>
                </c:pt>
                <c:pt idx="109">
                  <c:v>186.89470369896762</c:v>
                </c:pt>
                <c:pt idx="110">
                  <c:v>186.95453539821119</c:v>
                </c:pt>
                <c:pt idx="111">
                  <c:v>187.63905290251284</c:v>
                </c:pt>
                <c:pt idx="112">
                  <c:v>188.113455818397</c:v>
                </c:pt>
                <c:pt idx="113">
                  <c:v>188.39618139218217</c:v>
                </c:pt>
                <c:pt idx="114">
                  <c:v>179.84180480157224</c:v>
                </c:pt>
                <c:pt idx="115">
                  <c:v>180.43908589658903</c:v>
                </c:pt>
                <c:pt idx="116">
                  <c:v>180.24814337496139</c:v>
                </c:pt>
                <c:pt idx="117">
                  <c:v>180.05140178566703</c:v>
                </c:pt>
                <c:pt idx="118">
                  <c:v>180.26548743555932</c:v>
                </c:pt>
                <c:pt idx="119">
                  <c:v>166.07085137844899</c:v>
                </c:pt>
                <c:pt idx="120">
                  <c:v>165.37194817994441</c:v>
                </c:pt>
                <c:pt idx="121">
                  <c:v>164.92337221658849</c:v>
                </c:pt>
                <c:pt idx="122">
                  <c:v>164.33490938879314</c:v>
                </c:pt>
                <c:pt idx="123">
                  <c:v>166.08560454665059</c:v>
                </c:pt>
                <c:pt idx="124">
                  <c:v>184.21017103594008</c:v>
                </c:pt>
                <c:pt idx="125">
                  <c:v>190.38637950441375</c:v>
                </c:pt>
                <c:pt idx="126">
                  <c:v>193.74305947243502</c:v>
                </c:pt>
                <c:pt idx="127">
                  <c:v>193.80299150483572</c:v>
                </c:pt>
                <c:pt idx="128">
                  <c:v>194.20311018465964</c:v>
                </c:pt>
                <c:pt idx="129">
                  <c:v>210.48222950461533</c:v>
                </c:pt>
                <c:pt idx="130">
                  <c:v>210.12127290466393</c:v>
                </c:pt>
                <c:pt idx="131">
                  <c:v>211.21200136476952</c:v>
                </c:pt>
                <c:pt idx="132">
                  <c:v>210.05516003810612</c:v>
                </c:pt>
                <c:pt idx="133">
                  <c:v>209.08270135666794</c:v>
                </c:pt>
                <c:pt idx="134">
                  <c:v>185.07826481511665</c:v>
                </c:pt>
                <c:pt idx="135">
                  <c:v>183.41608502746197</c:v>
                </c:pt>
                <c:pt idx="136">
                  <c:v>183.83193250147761</c:v>
                </c:pt>
                <c:pt idx="137">
                  <c:v>185.03387065180294</c:v>
                </c:pt>
                <c:pt idx="138">
                  <c:v>185.32390927775424</c:v>
                </c:pt>
                <c:pt idx="139">
                  <c:v>215.42277594293387</c:v>
                </c:pt>
                <c:pt idx="140">
                  <c:v>214.05951642353685</c:v>
                </c:pt>
                <c:pt idx="141">
                  <c:v>213.29336778783673</c:v>
                </c:pt>
                <c:pt idx="142">
                  <c:v>215.27532134185623</c:v>
                </c:pt>
                <c:pt idx="143">
                  <c:v>247.74640682707619</c:v>
                </c:pt>
                <c:pt idx="144">
                  <c:v>249.58806153269344</c:v>
                </c:pt>
                <c:pt idx="145">
                  <c:v>241.62530877199072</c:v>
                </c:pt>
                <c:pt idx="146">
                  <c:v>263.78676317561366</c:v>
                </c:pt>
                <c:pt idx="147">
                  <c:v>263.78676317561366</c:v>
                </c:pt>
                <c:pt idx="148">
                  <c:v>263.78676317561366</c:v>
                </c:pt>
                <c:pt idx="149">
                  <c:v>245.69442157173236</c:v>
                </c:pt>
                <c:pt idx="150">
                  <c:v>235.28051698148275</c:v>
                </c:pt>
                <c:pt idx="151">
                  <c:v>230.44006549325232</c:v>
                </c:pt>
                <c:pt idx="152">
                  <c:v>233.7026297588051</c:v>
                </c:pt>
                <c:pt idx="153">
                  <c:v>233.00811971494537</c:v>
                </c:pt>
                <c:pt idx="154">
                  <c:v>274.30084565666635</c:v>
                </c:pt>
                <c:pt idx="155">
                  <c:v>226.37765642127977</c:v>
                </c:pt>
                <c:pt idx="156">
                  <c:v>225.09095235238658</c:v>
                </c:pt>
                <c:pt idx="157">
                  <c:v>206.75718366271485</c:v>
                </c:pt>
                <c:pt idx="158">
                  <c:v>212.56571989670343</c:v>
                </c:pt>
                <c:pt idx="159">
                  <c:v>215.02183531068209</c:v>
                </c:pt>
                <c:pt idx="160">
                  <c:v>217.50901248460275</c:v>
                </c:pt>
                <c:pt idx="161">
                  <c:v>228.82979410594996</c:v>
                </c:pt>
                <c:pt idx="162">
                  <c:v>232.39917534225421</c:v>
                </c:pt>
                <c:pt idx="163">
                  <c:v>229.74815801533202</c:v>
                </c:pt>
                <c:pt idx="164">
                  <c:v>237.81029827043955</c:v>
                </c:pt>
                <c:pt idx="165">
                  <c:v>235.9276431485807</c:v>
                </c:pt>
                <c:pt idx="166">
                  <c:v>240.29543355022662</c:v>
                </c:pt>
                <c:pt idx="167">
                  <c:v>240.63623359001045</c:v>
                </c:pt>
                <c:pt idx="168">
                  <c:v>248.55671912808063</c:v>
                </c:pt>
                <c:pt idx="169">
                  <c:v>275.80514600257015</c:v>
                </c:pt>
                <c:pt idx="170">
                  <c:v>271.86641659746499</c:v>
                </c:pt>
                <c:pt idx="171">
                  <c:v>286.69746347186339</c:v>
                </c:pt>
                <c:pt idx="172">
                  <c:v>294.29558648081633</c:v>
                </c:pt>
                <c:pt idx="173">
                  <c:v>294.46499730232341</c:v>
                </c:pt>
                <c:pt idx="174">
                  <c:v>313.54942988974278</c:v>
                </c:pt>
                <c:pt idx="175">
                  <c:v>319.96880320893928</c:v>
                </c:pt>
                <c:pt idx="176">
                  <c:v>318.30456664063882</c:v>
                </c:pt>
                <c:pt idx="177">
                  <c:v>324.27517190661752</c:v>
                </c:pt>
                <c:pt idx="178">
                  <c:v>325.79728972985686</c:v>
                </c:pt>
                <c:pt idx="179">
                  <c:v>317.6085328851936</c:v>
                </c:pt>
                <c:pt idx="180">
                  <c:v>315.67529743463803</c:v>
                </c:pt>
                <c:pt idx="181">
                  <c:v>311.49896998047626</c:v>
                </c:pt>
                <c:pt idx="182">
                  <c:v>312.82984654487177</c:v>
                </c:pt>
                <c:pt idx="183">
                  <c:v>306.98534727100838</c:v>
                </c:pt>
                <c:pt idx="184">
                  <c:v>312.59550866523824</c:v>
                </c:pt>
                <c:pt idx="185">
                  <c:v>305.15972697604263</c:v>
                </c:pt>
                <c:pt idx="186">
                  <c:v>284.06606389786577</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numCache>
            </c:numRef>
          </c:val>
          <c:smooth val="0"/>
        </c:ser>
        <c:ser>
          <c:idx val="0"/>
          <c:order val="4"/>
          <c:tx>
            <c:strRef>
              <c:f>'Totaal per jr'!$BE$2:$BE$3</c:f>
              <c:strCache>
                <c:ptCount val="1"/>
                <c:pt idx="0">
                  <c:v>Afrika Standaard [Postma, aangevuld met Den Heijer]</c:v>
                </c:pt>
              </c:strCache>
            </c:strRef>
          </c:tx>
          <c:spPr>
            <a:ln w="44450"/>
          </c:spPr>
          <c:marker>
            <c:symbol val="none"/>
          </c:marker>
          <c:cat>
            <c:numRef>
              <c:f>'Totaal per jr'!$A$4:$A$237</c:f>
              <c:numCache>
                <c:formatCode>General</c:formatCode>
                <c:ptCount val="234"/>
                <c:pt idx="0">
                  <c:v>1596</c:v>
                </c:pt>
                <c:pt idx="1">
                  <c:v>1597</c:v>
                </c:pt>
                <c:pt idx="2">
                  <c:v>1598</c:v>
                </c:pt>
                <c:pt idx="3">
                  <c:v>1599</c:v>
                </c:pt>
                <c:pt idx="4">
                  <c:v>1600</c:v>
                </c:pt>
                <c:pt idx="5">
                  <c:v>1601</c:v>
                </c:pt>
                <c:pt idx="6">
                  <c:v>1602</c:v>
                </c:pt>
                <c:pt idx="7">
                  <c:v>1603</c:v>
                </c:pt>
                <c:pt idx="8">
                  <c:v>1604</c:v>
                </c:pt>
                <c:pt idx="9">
                  <c:v>1605</c:v>
                </c:pt>
                <c:pt idx="10">
                  <c:v>1606</c:v>
                </c:pt>
                <c:pt idx="11">
                  <c:v>1607</c:v>
                </c:pt>
                <c:pt idx="12">
                  <c:v>1608</c:v>
                </c:pt>
                <c:pt idx="13">
                  <c:v>1609</c:v>
                </c:pt>
                <c:pt idx="14">
                  <c:v>1610</c:v>
                </c:pt>
                <c:pt idx="15">
                  <c:v>1611</c:v>
                </c:pt>
                <c:pt idx="16">
                  <c:v>1612</c:v>
                </c:pt>
                <c:pt idx="17">
                  <c:v>1613</c:v>
                </c:pt>
                <c:pt idx="18">
                  <c:v>1614</c:v>
                </c:pt>
                <c:pt idx="19">
                  <c:v>1615</c:v>
                </c:pt>
                <c:pt idx="20">
                  <c:v>1616</c:v>
                </c:pt>
                <c:pt idx="21">
                  <c:v>1617</c:v>
                </c:pt>
                <c:pt idx="22">
                  <c:v>1618</c:v>
                </c:pt>
                <c:pt idx="23">
                  <c:v>1619</c:v>
                </c:pt>
                <c:pt idx="24">
                  <c:v>1620</c:v>
                </c:pt>
                <c:pt idx="25">
                  <c:v>1621</c:v>
                </c:pt>
                <c:pt idx="26">
                  <c:v>1622</c:v>
                </c:pt>
                <c:pt idx="27">
                  <c:v>1623</c:v>
                </c:pt>
                <c:pt idx="28">
                  <c:v>1624</c:v>
                </c:pt>
                <c:pt idx="29">
                  <c:v>1625</c:v>
                </c:pt>
                <c:pt idx="30">
                  <c:v>1626</c:v>
                </c:pt>
                <c:pt idx="31">
                  <c:v>1627</c:v>
                </c:pt>
                <c:pt idx="32">
                  <c:v>1628</c:v>
                </c:pt>
                <c:pt idx="33">
                  <c:v>1629</c:v>
                </c:pt>
                <c:pt idx="34">
                  <c:v>1630</c:v>
                </c:pt>
                <c:pt idx="35">
                  <c:v>1631</c:v>
                </c:pt>
                <c:pt idx="36">
                  <c:v>1632</c:v>
                </c:pt>
                <c:pt idx="37">
                  <c:v>1633</c:v>
                </c:pt>
                <c:pt idx="38">
                  <c:v>1634</c:v>
                </c:pt>
                <c:pt idx="39">
                  <c:v>1635</c:v>
                </c:pt>
                <c:pt idx="40">
                  <c:v>1636</c:v>
                </c:pt>
                <c:pt idx="41">
                  <c:v>1637</c:v>
                </c:pt>
                <c:pt idx="42">
                  <c:v>1638</c:v>
                </c:pt>
                <c:pt idx="43">
                  <c:v>1639</c:v>
                </c:pt>
                <c:pt idx="44">
                  <c:v>1640</c:v>
                </c:pt>
                <c:pt idx="45">
                  <c:v>1641</c:v>
                </c:pt>
                <c:pt idx="46">
                  <c:v>1642</c:v>
                </c:pt>
                <c:pt idx="47">
                  <c:v>1643</c:v>
                </c:pt>
                <c:pt idx="48">
                  <c:v>1644</c:v>
                </c:pt>
                <c:pt idx="49">
                  <c:v>1645</c:v>
                </c:pt>
                <c:pt idx="50">
                  <c:v>1646</c:v>
                </c:pt>
                <c:pt idx="51">
                  <c:v>1647</c:v>
                </c:pt>
                <c:pt idx="52">
                  <c:v>1648</c:v>
                </c:pt>
                <c:pt idx="53">
                  <c:v>1649</c:v>
                </c:pt>
                <c:pt idx="54">
                  <c:v>1650</c:v>
                </c:pt>
                <c:pt idx="55">
                  <c:v>1651</c:v>
                </c:pt>
                <c:pt idx="56">
                  <c:v>1652</c:v>
                </c:pt>
                <c:pt idx="57">
                  <c:v>1653</c:v>
                </c:pt>
                <c:pt idx="58">
                  <c:v>1654</c:v>
                </c:pt>
                <c:pt idx="59">
                  <c:v>1655</c:v>
                </c:pt>
                <c:pt idx="60">
                  <c:v>1656</c:v>
                </c:pt>
                <c:pt idx="61">
                  <c:v>1657</c:v>
                </c:pt>
                <c:pt idx="62">
                  <c:v>1658</c:v>
                </c:pt>
                <c:pt idx="63">
                  <c:v>1659</c:v>
                </c:pt>
                <c:pt idx="64">
                  <c:v>1660</c:v>
                </c:pt>
                <c:pt idx="65">
                  <c:v>1661</c:v>
                </c:pt>
                <c:pt idx="66">
                  <c:v>1662</c:v>
                </c:pt>
                <c:pt idx="67">
                  <c:v>1663</c:v>
                </c:pt>
                <c:pt idx="68">
                  <c:v>1664</c:v>
                </c:pt>
                <c:pt idx="69">
                  <c:v>1665</c:v>
                </c:pt>
                <c:pt idx="70">
                  <c:v>1666</c:v>
                </c:pt>
                <c:pt idx="71">
                  <c:v>1667</c:v>
                </c:pt>
                <c:pt idx="72">
                  <c:v>1668</c:v>
                </c:pt>
                <c:pt idx="73">
                  <c:v>1669</c:v>
                </c:pt>
                <c:pt idx="74">
                  <c:v>1670</c:v>
                </c:pt>
                <c:pt idx="75">
                  <c:v>1671</c:v>
                </c:pt>
                <c:pt idx="76">
                  <c:v>1672</c:v>
                </c:pt>
                <c:pt idx="77">
                  <c:v>1673</c:v>
                </c:pt>
                <c:pt idx="78">
                  <c:v>1674</c:v>
                </c:pt>
                <c:pt idx="79">
                  <c:v>1675</c:v>
                </c:pt>
                <c:pt idx="80">
                  <c:v>1676</c:v>
                </c:pt>
                <c:pt idx="81">
                  <c:v>1677</c:v>
                </c:pt>
                <c:pt idx="82">
                  <c:v>1678</c:v>
                </c:pt>
                <c:pt idx="83">
                  <c:v>1679</c:v>
                </c:pt>
                <c:pt idx="84">
                  <c:v>1680</c:v>
                </c:pt>
                <c:pt idx="85">
                  <c:v>1681</c:v>
                </c:pt>
                <c:pt idx="86">
                  <c:v>1682</c:v>
                </c:pt>
                <c:pt idx="87">
                  <c:v>1683</c:v>
                </c:pt>
                <c:pt idx="88">
                  <c:v>1684</c:v>
                </c:pt>
                <c:pt idx="89">
                  <c:v>1685</c:v>
                </c:pt>
                <c:pt idx="90">
                  <c:v>1686</c:v>
                </c:pt>
                <c:pt idx="91">
                  <c:v>1687</c:v>
                </c:pt>
                <c:pt idx="92">
                  <c:v>1688</c:v>
                </c:pt>
                <c:pt idx="93">
                  <c:v>1689</c:v>
                </c:pt>
                <c:pt idx="94">
                  <c:v>1690</c:v>
                </c:pt>
                <c:pt idx="95">
                  <c:v>1691</c:v>
                </c:pt>
                <c:pt idx="96">
                  <c:v>1692</c:v>
                </c:pt>
                <c:pt idx="97">
                  <c:v>1693</c:v>
                </c:pt>
                <c:pt idx="98">
                  <c:v>1694</c:v>
                </c:pt>
                <c:pt idx="99">
                  <c:v>1695</c:v>
                </c:pt>
                <c:pt idx="100">
                  <c:v>1696</c:v>
                </c:pt>
                <c:pt idx="101">
                  <c:v>1697</c:v>
                </c:pt>
                <c:pt idx="102">
                  <c:v>1698</c:v>
                </c:pt>
                <c:pt idx="103">
                  <c:v>1699</c:v>
                </c:pt>
                <c:pt idx="104">
                  <c:v>1700</c:v>
                </c:pt>
                <c:pt idx="105">
                  <c:v>1701</c:v>
                </c:pt>
                <c:pt idx="106">
                  <c:v>1702</c:v>
                </c:pt>
                <c:pt idx="107">
                  <c:v>1703</c:v>
                </c:pt>
                <c:pt idx="108">
                  <c:v>1704</c:v>
                </c:pt>
                <c:pt idx="109">
                  <c:v>1705</c:v>
                </c:pt>
                <c:pt idx="110">
                  <c:v>1706</c:v>
                </c:pt>
                <c:pt idx="111">
                  <c:v>1707</c:v>
                </c:pt>
                <c:pt idx="112">
                  <c:v>1708</c:v>
                </c:pt>
                <c:pt idx="113">
                  <c:v>1709</c:v>
                </c:pt>
                <c:pt idx="114">
                  <c:v>1710</c:v>
                </c:pt>
                <c:pt idx="115">
                  <c:v>1711</c:v>
                </c:pt>
                <c:pt idx="116">
                  <c:v>1712</c:v>
                </c:pt>
                <c:pt idx="117">
                  <c:v>1713</c:v>
                </c:pt>
                <c:pt idx="118">
                  <c:v>1714</c:v>
                </c:pt>
                <c:pt idx="119">
                  <c:v>1715</c:v>
                </c:pt>
                <c:pt idx="120">
                  <c:v>1716</c:v>
                </c:pt>
                <c:pt idx="121">
                  <c:v>1717</c:v>
                </c:pt>
                <c:pt idx="122">
                  <c:v>1718</c:v>
                </c:pt>
                <c:pt idx="123">
                  <c:v>1719</c:v>
                </c:pt>
                <c:pt idx="124">
                  <c:v>1720</c:v>
                </c:pt>
                <c:pt idx="125">
                  <c:v>1721</c:v>
                </c:pt>
                <c:pt idx="126">
                  <c:v>1722</c:v>
                </c:pt>
                <c:pt idx="127">
                  <c:v>1723</c:v>
                </c:pt>
                <c:pt idx="128">
                  <c:v>1724</c:v>
                </c:pt>
                <c:pt idx="129">
                  <c:v>1725</c:v>
                </c:pt>
                <c:pt idx="130">
                  <c:v>1726</c:v>
                </c:pt>
                <c:pt idx="131">
                  <c:v>1727</c:v>
                </c:pt>
                <c:pt idx="132">
                  <c:v>1728</c:v>
                </c:pt>
                <c:pt idx="133">
                  <c:v>1729</c:v>
                </c:pt>
                <c:pt idx="134">
                  <c:v>1730</c:v>
                </c:pt>
                <c:pt idx="135">
                  <c:v>1731</c:v>
                </c:pt>
                <c:pt idx="136">
                  <c:v>1732</c:v>
                </c:pt>
                <c:pt idx="137">
                  <c:v>1733</c:v>
                </c:pt>
                <c:pt idx="138">
                  <c:v>1734</c:v>
                </c:pt>
                <c:pt idx="139">
                  <c:v>1735</c:v>
                </c:pt>
                <c:pt idx="140">
                  <c:v>1736</c:v>
                </c:pt>
                <c:pt idx="141">
                  <c:v>1737</c:v>
                </c:pt>
                <c:pt idx="142">
                  <c:v>1738</c:v>
                </c:pt>
                <c:pt idx="143">
                  <c:v>1739</c:v>
                </c:pt>
                <c:pt idx="144">
                  <c:v>1740</c:v>
                </c:pt>
                <c:pt idx="145">
                  <c:v>1741</c:v>
                </c:pt>
                <c:pt idx="146">
                  <c:v>1742</c:v>
                </c:pt>
                <c:pt idx="147">
                  <c:v>1743</c:v>
                </c:pt>
                <c:pt idx="148">
                  <c:v>1744</c:v>
                </c:pt>
                <c:pt idx="149">
                  <c:v>1745</c:v>
                </c:pt>
                <c:pt idx="150">
                  <c:v>1746</c:v>
                </c:pt>
                <c:pt idx="151">
                  <c:v>1747</c:v>
                </c:pt>
                <c:pt idx="152">
                  <c:v>1748</c:v>
                </c:pt>
                <c:pt idx="153">
                  <c:v>1749</c:v>
                </c:pt>
                <c:pt idx="154">
                  <c:v>1750</c:v>
                </c:pt>
                <c:pt idx="155">
                  <c:v>1751</c:v>
                </c:pt>
                <c:pt idx="156">
                  <c:v>1752</c:v>
                </c:pt>
                <c:pt idx="157">
                  <c:v>1753</c:v>
                </c:pt>
                <c:pt idx="158">
                  <c:v>1754</c:v>
                </c:pt>
                <c:pt idx="159">
                  <c:v>1755</c:v>
                </c:pt>
                <c:pt idx="160">
                  <c:v>1756</c:v>
                </c:pt>
                <c:pt idx="161">
                  <c:v>1757</c:v>
                </c:pt>
                <c:pt idx="162">
                  <c:v>1758</c:v>
                </c:pt>
                <c:pt idx="163">
                  <c:v>1759</c:v>
                </c:pt>
                <c:pt idx="164">
                  <c:v>1760</c:v>
                </c:pt>
                <c:pt idx="165">
                  <c:v>1761</c:v>
                </c:pt>
                <c:pt idx="166">
                  <c:v>1762</c:v>
                </c:pt>
                <c:pt idx="167">
                  <c:v>1763</c:v>
                </c:pt>
                <c:pt idx="168">
                  <c:v>1764</c:v>
                </c:pt>
                <c:pt idx="169">
                  <c:v>1765</c:v>
                </c:pt>
                <c:pt idx="170">
                  <c:v>1766</c:v>
                </c:pt>
                <c:pt idx="171">
                  <c:v>1767</c:v>
                </c:pt>
                <c:pt idx="172">
                  <c:v>1768</c:v>
                </c:pt>
                <c:pt idx="173">
                  <c:v>1769</c:v>
                </c:pt>
                <c:pt idx="174">
                  <c:v>1770</c:v>
                </c:pt>
                <c:pt idx="175">
                  <c:v>1771</c:v>
                </c:pt>
                <c:pt idx="176">
                  <c:v>1772</c:v>
                </c:pt>
                <c:pt idx="177">
                  <c:v>1773</c:v>
                </c:pt>
                <c:pt idx="178">
                  <c:v>1774</c:v>
                </c:pt>
                <c:pt idx="179">
                  <c:v>1775</c:v>
                </c:pt>
                <c:pt idx="180">
                  <c:v>1776</c:v>
                </c:pt>
                <c:pt idx="181">
                  <c:v>1777</c:v>
                </c:pt>
                <c:pt idx="182">
                  <c:v>1778</c:v>
                </c:pt>
                <c:pt idx="183">
                  <c:v>1779</c:v>
                </c:pt>
                <c:pt idx="184">
                  <c:v>1780</c:v>
                </c:pt>
                <c:pt idx="185">
                  <c:v>1781</c:v>
                </c:pt>
                <c:pt idx="186">
                  <c:v>1782</c:v>
                </c:pt>
                <c:pt idx="187">
                  <c:v>1783</c:v>
                </c:pt>
                <c:pt idx="188">
                  <c:v>1784</c:v>
                </c:pt>
                <c:pt idx="189">
                  <c:v>1785</c:v>
                </c:pt>
                <c:pt idx="190">
                  <c:v>1786</c:v>
                </c:pt>
                <c:pt idx="191">
                  <c:v>1787</c:v>
                </c:pt>
                <c:pt idx="192">
                  <c:v>1788</c:v>
                </c:pt>
                <c:pt idx="193">
                  <c:v>1789</c:v>
                </c:pt>
                <c:pt idx="194">
                  <c:v>1790</c:v>
                </c:pt>
                <c:pt idx="195">
                  <c:v>1791</c:v>
                </c:pt>
                <c:pt idx="196">
                  <c:v>1792</c:v>
                </c:pt>
                <c:pt idx="197">
                  <c:v>1793</c:v>
                </c:pt>
                <c:pt idx="198">
                  <c:v>1794</c:v>
                </c:pt>
                <c:pt idx="199">
                  <c:v>1795</c:v>
                </c:pt>
                <c:pt idx="200">
                  <c:v>1796</c:v>
                </c:pt>
                <c:pt idx="201">
                  <c:v>1797</c:v>
                </c:pt>
                <c:pt idx="202">
                  <c:v>1798</c:v>
                </c:pt>
                <c:pt idx="203">
                  <c:v>1799</c:v>
                </c:pt>
                <c:pt idx="204">
                  <c:v>1800</c:v>
                </c:pt>
                <c:pt idx="205">
                  <c:v>1801</c:v>
                </c:pt>
                <c:pt idx="206">
                  <c:v>1802</c:v>
                </c:pt>
                <c:pt idx="207">
                  <c:v>1803</c:v>
                </c:pt>
                <c:pt idx="208">
                  <c:v>1804</c:v>
                </c:pt>
                <c:pt idx="209">
                  <c:v>1805</c:v>
                </c:pt>
                <c:pt idx="210">
                  <c:v>1806</c:v>
                </c:pt>
                <c:pt idx="211">
                  <c:v>1807</c:v>
                </c:pt>
                <c:pt idx="212">
                  <c:v>1808</c:v>
                </c:pt>
                <c:pt idx="213">
                  <c:v>1809</c:v>
                </c:pt>
                <c:pt idx="214">
                  <c:v>1810</c:v>
                </c:pt>
                <c:pt idx="215">
                  <c:v>1811</c:v>
                </c:pt>
                <c:pt idx="216">
                  <c:v>1812</c:v>
                </c:pt>
                <c:pt idx="217">
                  <c:v>1813</c:v>
                </c:pt>
                <c:pt idx="218">
                  <c:v>1814</c:v>
                </c:pt>
                <c:pt idx="219">
                  <c:v>1815</c:v>
                </c:pt>
                <c:pt idx="220">
                  <c:v>1816</c:v>
                </c:pt>
                <c:pt idx="221">
                  <c:v>1817</c:v>
                </c:pt>
                <c:pt idx="222">
                  <c:v>1818</c:v>
                </c:pt>
                <c:pt idx="223">
                  <c:v>1819</c:v>
                </c:pt>
                <c:pt idx="224">
                  <c:v>1820</c:v>
                </c:pt>
                <c:pt idx="225">
                  <c:v>1821</c:v>
                </c:pt>
                <c:pt idx="226">
                  <c:v>1822</c:v>
                </c:pt>
                <c:pt idx="227">
                  <c:v>1823</c:v>
                </c:pt>
                <c:pt idx="228">
                  <c:v>1824</c:v>
                </c:pt>
                <c:pt idx="229">
                  <c:v>1825</c:v>
                </c:pt>
                <c:pt idx="230">
                  <c:v>1826</c:v>
                </c:pt>
                <c:pt idx="231">
                  <c:v>1827</c:v>
                </c:pt>
                <c:pt idx="232">
                  <c:v>1828</c:v>
                </c:pt>
                <c:pt idx="233">
                  <c:v>1829</c:v>
                </c:pt>
              </c:numCache>
            </c:numRef>
          </c:cat>
          <c:val>
            <c:numRef>
              <c:f>'Totaal per jr'!$BE$4:$BE$237</c:f>
              <c:numCache>
                <c:formatCode>General</c:formatCode>
                <c:ptCount val="234"/>
                <c:pt idx="75" formatCode="_ * #,##0_ ;_ * \-#,##0_ ;_ * &quot;-&quot;??_ ;_ @_ ">
                  <c:v>40</c:v>
                </c:pt>
                <c:pt idx="76" formatCode="_ * #,##0_ ;_ * \-#,##0_ ;_ * &quot;-&quot;??_ ;_ @_ ">
                  <c:v>40</c:v>
                </c:pt>
                <c:pt idx="77" formatCode="_ * #,##0_ ;_ * \-#,##0_ ;_ * &quot;-&quot;??_ ;_ @_ ">
                  <c:v>40</c:v>
                </c:pt>
                <c:pt idx="78" formatCode="_ * #,##0_ ;_ * \-#,##0_ ;_ * &quot;-&quot;??_ ;_ @_ ">
                  <c:v>40</c:v>
                </c:pt>
                <c:pt idx="79" formatCode="_ * #,##0_ ;_ * \-#,##0_ ;_ * &quot;-&quot;??_ ;_ @_ ">
                  <c:v>40</c:v>
                </c:pt>
                <c:pt idx="80" formatCode="_ * #,##0_ ;_ * \-#,##0_ ;_ * &quot;-&quot;??_ ;_ @_ ">
                  <c:v>40</c:v>
                </c:pt>
                <c:pt idx="81" formatCode="_ * #,##0_ ;_ * \-#,##0_ ;_ * &quot;-&quot;??_ ;_ @_ ">
                  <c:v>40</c:v>
                </c:pt>
                <c:pt idx="82" formatCode="_ * #,##0_ ;_ * \-#,##0_ ;_ * &quot;-&quot;??_ ;_ @_ ">
                  <c:v>40</c:v>
                </c:pt>
                <c:pt idx="83" formatCode="_ * #,##0_ ;_ * \-#,##0_ ;_ * &quot;-&quot;??_ ;_ @_ ">
                  <c:v>40</c:v>
                </c:pt>
                <c:pt idx="84" formatCode="_ * #,##0_ ;_ * \-#,##0_ ;_ * &quot;-&quot;??_ ;_ @_ ">
                  <c:v>40</c:v>
                </c:pt>
                <c:pt idx="85" formatCode="_ * #,##0_ ;_ * \-#,##0_ ;_ * &quot;-&quot;??_ ;_ @_ ">
                  <c:v>42</c:v>
                </c:pt>
                <c:pt idx="86" formatCode="_ * #,##0_ ;_ * \-#,##0_ ;_ * &quot;-&quot;??_ ;_ @_ ">
                  <c:v>42</c:v>
                </c:pt>
                <c:pt idx="87" formatCode="_ * #,##0_ ;_ * \-#,##0_ ;_ * &quot;-&quot;??_ ;_ @_ ">
                  <c:v>42</c:v>
                </c:pt>
                <c:pt idx="88" formatCode="_ * #,##0_ ;_ * \-#,##0_ ;_ * &quot;-&quot;??_ ;_ @_ ">
                  <c:v>42</c:v>
                </c:pt>
                <c:pt idx="89" formatCode="_ * #,##0_ ;_ * \-#,##0_ ;_ * &quot;-&quot;??_ ;_ @_ ">
                  <c:v>42</c:v>
                </c:pt>
                <c:pt idx="90" formatCode="_ * #,##0_ ;_ * \-#,##0_ ;_ * &quot;-&quot;??_ ;_ @_ ">
                  <c:v>42</c:v>
                </c:pt>
                <c:pt idx="91" formatCode="_ * #,##0_ ;_ * \-#,##0_ ;_ * &quot;-&quot;??_ ;_ @_ ">
                  <c:v>42</c:v>
                </c:pt>
                <c:pt idx="92" formatCode="_ * #,##0_ ;_ * \-#,##0_ ;_ * &quot;-&quot;??_ ;_ @_ ">
                  <c:v>42</c:v>
                </c:pt>
                <c:pt idx="93" formatCode="_ * #,##0_ ;_ * \-#,##0_ ;_ * &quot;-&quot;??_ ;_ @_ ">
                  <c:v>42</c:v>
                </c:pt>
                <c:pt idx="94" formatCode="_ * #,##0_ ;_ * \-#,##0_ ;_ * &quot;-&quot;??_ ;_ @_ ">
                  <c:v>42</c:v>
                </c:pt>
                <c:pt idx="95" formatCode="_ * #,##0_ ;_ * \-#,##0_ ;_ * &quot;-&quot;??_ ;_ @_ ">
                  <c:v>45</c:v>
                </c:pt>
                <c:pt idx="96" formatCode="_ * #,##0_ ;_ * \-#,##0_ ;_ * &quot;-&quot;??_ ;_ @_ ">
                  <c:v>45</c:v>
                </c:pt>
                <c:pt idx="97" formatCode="_ * #,##0_ ;_ * \-#,##0_ ;_ * &quot;-&quot;??_ ;_ @_ ">
                  <c:v>45</c:v>
                </c:pt>
                <c:pt idx="98" formatCode="_ * #,##0_ ;_ * \-#,##0_ ;_ * &quot;-&quot;??_ ;_ @_ ">
                  <c:v>45</c:v>
                </c:pt>
                <c:pt idx="99" formatCode="_ * #,##0_ ;_ * \-#,##0_ ;_ * &quot;-&quot;??_ ;_ @_ ">
                  <c:v>45</c:v>
                </c:pt>
                <c:pt idx="100" formatCode="_ * #,##0_ ;_ * \-#,##0_ ;_ * &quot;-&quot;??_ ;_ @_ ">
                  <c:v>45</c:v>
                </c:pt>
                <c:pt idx="101" formatCode="_ * #,##0_ ;_ * \-#,##0_ ;_ * &quot;-&quot;??_ ;_ @_ ">
                  <c:v>45</c:v>
                </c:pt>
                <c:pt idx="102" formatCode="_ * #,##0_ ;_ * \-#,##0_ ;_ * &quot;-&quot;??_ ;_ @_ ">
                  <c:v>45</c:v>
                </c:pt>
                <c:pt idx="103" formatCode="_ * #,##0_ ;_ * \-#,##0_ ;_ * &quot;-&quot;??_ ;_ @_ ">
                  <c:v>45</c:v>
                </c:pt>
                <c:pt idx="104" formatCode="_ * #,##0_ ;_ * \-#,##0_ ;_ * &quot;-&quot;??_ ;_ @_ ">
                  <c:v>45</c:v>
                </c:pt>
                <c:pt idx="105" formatCode="_ * #,##0_ ;_ * \-#,##0_ ;_ * &quot;-&quot;??_ ;_ @_ ">
                  <c:v>45</c:v>
                </c:pt>
                <c:pt idx="106" formatCode="_ * #,##0_ ;_ * \-#,##0_ ;_ * &quot;-&quot;??_ ;_ @_ ">
                  <c:v>45</c:v>
                </c:pt>
                <c:pt idx="107" formatCode="_ * #,##0_ ;_ * \-#,##0_ ;_ * &quot;-&quot;??_ ;_ @_ ">
                  <c:v>45</c:v>
                </c:pt>
                <c:pt idx="108" formatCode="_ * #,##0_ ;_ * \-#,##0_ ;_ * &quot;-&quot;??_ ;_ @_ ">
                  <c:v>45</c:v>
                </c:pt>
                <c:pt idx="109" formatCode="_ * #,##0_ ;_ * \-#,##0_ ;_ * &quot;-&quot;??_ ;_ @_ ">
                  <c:v>45</c:v>
                </c:pt>
                <c:pt idx="110" formatCode="_ * #,##0_ ;_ * \-#,##0_ ;_ * &quot;-&quot;??_ ;_ @_ ">
                  <c:v>45</c:v>
                </c:pt>
                <c:pt idx="111" formatCode="_ * #,##0_ ;_ * \-#,##0_ ;_ * &quot;-&quot;??_ ;_ @_ ">
                  <c:v>44</c:v>
                </c:pt>
                <c:pt idx="112" formatCode="_ * #,##0_ ;_ * \-#,##0_ ;_ * &quot;-&quot;??_ ;_ @_ ">
                  <c:v>44</c:v>
                </c:pt>
                <c:pt idx="113" formatCode="_ * #,##0_ ;_ * \-#,##0_ ;_ * &quot;-&quot;??_ ;_ @_ ">
                  <c:v>43.5</c:v>
                </c:pt>
                <c:pt idx="114" formatCode="_ * #,##0_ ;_ * \-#,##0_ ;_ * &quot;-&quot;??_ ;_ @_ ">
                  <c:v>49.666666666666664</c:v>
                </c:pt>
                <c:pt idx="115" formatCode="_ * #,##0_ ;_ * \-#,##0_ ;_ * &quot;-&quot;??_ ;_ @_ ">
                  <c:v>49.666666666666664</c:v>
                </c:pt>
                <c:pt idx="116" formatCode="_ * #,##0_ ;_ * \-#,##0_ ;_ * &quot;-&quot;??_ ;_ @_ ">
                  <c:v>54.75</c:v>
                </c:pt>
                <c:pt idx="117" formatCode="_ * #,##0_ ;_ * \-#,##0_ ;_ * &quot;-&quot;??_ ;_ @_ ">
                  <c:v>58.8</c:v>
                </c:pt>
                <c:pt idx="118" formatCode="_ * #,##0_ ;_ * \-#,##0_ ;_ * &quot;-&quot;??_ ;_ @_ ">
                  <c:v>58.8</c:v>
                </c:pt>
                <c:pt idx="119" formatCode="_ * #,##0_ ;_ * \-#,##0_ ;_ * &quot;-&quot;??_ ;_ @_ ">
                  <c:v>58.8</c:v>
                </c:pt>
                <c:pt idx="120" formatCode="_ * #,##0_ ;_ * \-#,##0_ ;_ * &quot;-&quot;??_ ;_ @_ ">
                  <c:v>62.333333333333336</c:v>
                </c:pt>
                <c:pt idx="121" formatCode="_ * #,##0_ ;_ * \-#,##0_ ;_ * &quot;-&quot;??_ ;_ @_ ">
                  <c:v>62.333333333333336</c:v>
                </c:pt>
                <c:pt idx="122" formatCode="_ * #,##0_ ;_ * \-#,##0_ ;_ * &quot;-&quot;??_ ;_ @_ ">
                  <c:v>66.2</c:v>
                </c:pt>
                <c:pt idx="123" formatCode="_ * #,##0_ ;_ * \-#,##0_ ;_ * &quot;-&quot;??_ ;_ @_ ">
                  <c:v>66.2</c:v>
                </c:pt>
                <c:pt idx="124" formatCode="_ * #,##0_ ;_ * \-#,##0_ ;_ * &quot;-&quot;??_ ;_ @_ ">
                  <c:v>74.400000000000006</c:v>
                </c:pt>
                <c:pt idx="125" formatCode="_ * #,##0_ ;_ * \-#,##0_ ;_ * &quot;-&quot;??_ ;_ @_ ">
                  <c:v>77.5</c:v>
                </c:pt>
                <c:pt idx="126" formatCode="_ * #,##0_ ;_ * \-#,##0_ ;_ * &quot;-&quot;??_ ;_ @_ ">
                  <c:v>77.5</c:v>
                </c:pt>
                <c:pt idx="127" formatCode="_ * #,##0_ ;_ * \-#,##0_ ;_ * &quot;-&quot;??_ ;_ @_ ">
                  <c:v>80</c:v>
                </c:pt>
                <c:pt idx="128" formatCode="_ * #,##0_ ;_ * \-#,##0_ ;_ * &quot;-&quot;??_ ;_ @_ ">
                  <c:v>82.5</c:v>
                </c:pt>
                <c:pt idx="129" formatCode="_ * #,##0_ ;_ * \-#,##0_ ;_ * &quot;-&quot;??_ ;_ @_ ">
                  <c:v>82.5</c:v>
                </c:pt>
                <c:pt idx="130" formatCode="_ * #,##0_ ;_ * \-#,##0_ ;_ * &quot;-&quot;??_ ;_ @_ ">
                  <c:v>82.5</c:v>
                </c:pt>
                <c:pt idx="131" formatCode="_ * #,##0_ ;_ * \-#,##0_ ;_ * &quot;-&quot;??_ ;_ @_ ">
                  <c:v>85</c:v>
                </c:pt>
                <c:pt idx="132" formatCode="_ * #,##0_ ;_ * \-#,##0_ ;_ * &quot;-&quot;??_ ;_ @_ ">
                  <c:v>85</c:v>
                </c:pt>
                <c:pt idx="133" formatCode="_ * #,##0_ ;_ * \-#,##0_ ;_ * &quot;-&quot;??_ ;_ @_ ">
                  <c:v>85</c:v>
                </c:pt>
                <c:pt idx="134" formatCode="_ * #,##0_ ;_ * \-#,##0_ ;_ * &quot;-&quot;??_ ;_ @_ ">
                  <c:v>85</c:v>
                </c:pt>
                <c:pt idx="135" formatCode="_ * #,##0_ ;_ * \-#,##0_ ;_ * &quot;-&quot;??_ ;_ @_ ">
                  <c:v>91</c:v>
                </c:pt>
                <c:pt idx="136" formatCode="_ * #,##0_ ;_ * \-#,##0_ ;_ * &quot;-&quot;??_ ;_ @_ ">
                  <c:v>91</c:v>
                </c:pt>
                <c:pt idx="137" formatCode="_ * #,##0_ ;_ * \-#,##0_ ;_ * &quot;-&quot;??_ ;_ @_ ">
                  <c:v>91</c:v>
                </c:pt>
                <c:pt idx="138" formatCode="_ * #,##0_ ;_ * \-#,##0_ ;_ * &quot;-&quot;??_ ;_ @_ ">
                  <c:v>91</c:v>
                </c:pt>
                <c:pt idx="139" formatCode="_ * #,##0_ ;_ * \-#,##0_ ;_ * &quot;-&quot;??_ ;_ @_ ">
                  <c:v>91</c:v>
                </c:pt>
                <c:pt idx="140" formatCode="_ * #,##0_ ;_ * \-#,##0_ ;_ * &quot;-&quot;??_ ;_ @_ ">
                  <c:v>92</c:v>
                </c:pt>
                <c:pt idx="141" formatCode="_ * #,##0_ ;_ * \-#,##0_ ;_ * &quot;-&quot;??_ ;_ @_ ">
                  <c:v>90.5</c:v>
                </c:pt>
                <c:pt idx="142" formatCode="_ * #,##0_ ;_ * \-#,##0_ ;_ * &quot;-&quot;??_ ;_ @_ ">
                  <c:v>90.333333333333329</c:v>
                </c:pt>
                <c:pt idx="143" formatCode="_ * #,##0_ ;_ * \-#,##0_ ;_ * &quot;-&quot;??_ ;_ @_ ">
                  <c:v>88.428571428571431</c:v>
                </c:pt>
                <c:pt idx="144" formatCode="_ * #,##0_ ;_ * \-#,##0_ ;_ * &quot;-&quot;??_ ;_ @_ ">
                  <c:v>88.428571428571431</c:v>
                </c:pt>
                <c:pt idx="145" formatCode="_ * #,##0_ ;_ * \-#,##0_ ;_ * &quot;-&quot;??_ ;_ @_ ">
                  <c:v>84.5</c:v>
                </c:pt>
                <c:pt idx="146" formatCode="_ * #,##0_ ;_ * \-#,##0_ ;_ * &quot;-&quot;??_ ;_ @_ ">
                  <c:v>84.5</c:v>
                </c:pt>
                <c:pt idx="147" formatCode="_ * #,##0_ ;_ * \-#,##0_ ;_ * &quot;-&quot;??_ ;_ @_ ">
                  <c:v>82.111111111111114</c:v>
                </c:pt>
                <c:pt idx="148" formatCode="_ * #,##0_ ;_ * \-#,##0_ ;_ * &quot;-&quot;??_ ;_ @_ ">
                  <c:v>84.2</c:v>
                </c:pt>
                <c:pt idx="149" formatCode="_ * #,##0_ ;_ * \-#,##0_ ;_ * &quot;-&quot;??_ ;_ @_ ">
                  <c:v>84.2</c:v>
                </c:pt>
                <c:pt idx="150" formatCode="_ * #,##0_ ;_ * \-#,##0_ ;_ * &quot;-&quot;??_ ;_ @_ ">
                  <c:v>84.2</c:v>
                </c:pt>
                <c:pt idx="151" formatCode="_ * #,##0_ ;_ * \-#,##0_ ;_ * &quot;-&quot;??_ ;_ @_ ">
                  <c:v>84.454545454545453</c:v>
                </c:pt>
                <c:pt idx="152" formatCode="_ * #,##0_ ;_ * \-#,##0_ ;_ * &quot;-&quot;??_ ;_ @_ ">
                  <c:v>85.9</c:v>
                </c:pt>
                <c:pt idx="153" formatCode="_ * #,##0_ ;_ * \-#,##0_ ;_ * &quot;-&quot;??_ ;_ @_ ">
                  <c:v>89.1</c:v>
                </c:pt>
                <c:pt idx="154" formatCode="_ * #,##0_ ;_ * \-#,##0_ ;_ * &quot;-&quot;??_ ;_ @_ ">
                  <c:v>92.1</c:v>
                </c:pt>
                <c:pt idx="155" formatCode="_ * #,##0_ ;_ * \-#,##0_ ;_ * &quot;-&quot;??_ ;_ @_ ">
                  <c:v>95.166666666666671</c:v>
                </c:pt>
                <c:pt idx="156" formatCode="_ * #,##0_ ;_ * \-#,##0_ ;_ * &quot;-&quot;??_ ;_ @_ ">
                  <c:v>93.453333333333333</c:v>
                </c:pt>
                <c:pt idx="157" formatCode="_ * #,##0_ ;_ * \-#,##0_ ;_ * &quot;-&quot;??_ ;_ @_ ">
                  <c:v>92.112499999999997</c:v>
                </c:pt>
                <c:pt idx="158" formatCode="_ * #,##0_ ;_ * \-#,##0_ ;_ * &quot;-&quot;??_ ;_ @_ ">
                  <c:v>91.822222222222223</c:v>
                </c:pt>
                <c:pt idx="159" formatCode="_ * #,##0_ ;_ * \-#,##0_ ;_ * &quot;-&quot;??_ ;_ @_ ">
                  <c:v>91.463157894736838</c:v>
                </c:pt>
                <c:pt idx="160" formatCode="_ * #,##0_ ;_ * \-#,##0_ ;_ * &quot;-&quot;??_ ;_ @_ ">
                  <c:v>90.74</c:v>
                </c:pt>
                <c:pt idx="161" formatCode="_ * #,##0_ ;_ * \-#,##0_ ;_ * &quot;-&quot;??_ ;_ @_ ">
                  <c:v>93.382608695652181</c:v>
                </c:pt>
                <c:pt idx="162" formatCode="_ * #,##0_ ;_ * \-#,##0_ ;_ * &quot;-&quot;??_ ;_ @_ ">
                  <c:v>97.2</c:v>
                </c:pt>
                <c:pt idx="163" formatCode="_ * #,##0_ ;_ * \-#,##0_ ;_ * &quot;-&quot;??_ ;_ @_ ">
                  <c:v>98.783333333333346</c:v>
                </c:pt>
                <c:pt idx="164" formatCode="_ * #,##0_ ;_ * \-#,##0_ ;_ * &quot;-&quot;??_ ;_ @_ ">
                  <c:v>100.53846153846153</c:v>
                </c:pt>
                <c:pt idx="165" formatCode="_ * #,##0_ ;_ * \-#,##0_ ;_ * &quot;-&quot;??_ ;_ @_ ">
                  <c:v>100.28</c:v>
                </c:pt>
                <c:pt idx="166" formatCode="_ * #,##0_ ;_ * \-#,##0_ ;_ * &quot;-&quot;??_ ;_ @_ ">
                  <c:v>101.88148148148149</c:v>
                </c:pt>
                <c:pt idx="167" formatCode="_ * #,##0_ ;_ * \-#,##0_ ;_ * &quot;-&quot;??_ ;_ @_ ">
                  <c:v>110.04</c:v>
                </c:pt>
                <c:pt idx="168" formatCode="_ * #,##0_ ;_ * \-#,##0_ ;_ * &quot;-&quot;??_ ;_ @_ ">
                  <c:v>113.96296296296296</c:v>
                </c:pt>
                <c:pt idx="169" formatCode="_ * #,##0_ ;_ * \-#,##0_ ;_ * &quot;-&quot;??_ ;_ @_ ">
                  <c:v>119.77832512315271</c:v>
                </c:pt>
                <c:pt idx="170" formatCode="_ * #,##0_ ;_ * \-#,##0_ ;_ * &quot;-&quot;??_ ;_ @_ ">
                  <c:v>122.03778801843318</c:v>
                </c:pt>
                <c:pt idx="171" formatCode="_ * #,##0_ ;_ * \-#,##0_ ;_ * &quot;-&quot;??_ ;_ @_ ">
                  <c:v>125.27836734693878</c:v>
                </c:pt>
                <c:pt idx="172" formatCode="_ * #,##0_ ;_ * \-#,##0_ ;_ * &quot;-&quot;??_ ;_ @_ ">
                  <c:v>131.90693877551021</c:v>
                </c:pt>
                <c:pt idx="173" formatCode="_ * #,##0_ ;_ * \-#,##0_ ;_ * &quot;-&quot;??_ ;_ @_ ">
                  <c:v>132.87836734693877</c:v>
                </c:pt>
                <c:pt idx="174" formatCode="_ * #,##0_ ;_ * \-#,##0_ ;_ * &quot;-&quot;??_ ;_ @_ ">
                  <c:v>135.41467181467183</c:v>
                </c:pt>
                <c:pt idx="175" formatCode="_ * #,##0_ ;_ * \-#,##0_ ;_ * &quot;-&quot;??_ ;_ @_ ">
                  <c:v>139.1512605042017</c:v>
                </c:pt>
                <c:pt idx="176" formatCode="_ * #,##0_ ;_ * \-#,##0_ ;_ * &quot;-&quot;??_ ;_ @_ ">
                  <c:v>140.64285714285717</c:v>
                </c:pt>
                <c:pt idx="177" formatCode="_ * #,##0_ ;_ * \-#,##0_ ;_ * &quot;-&quot;??_ ;_ @_ ">
                  <c:v>143.33361344537818</c:v>
                </c:pt>
                <c:pt idx="178" formatCode="_ * #,##0_ ;_ * \-#,##0_ ;_ * &quot;-&quot;??_ ;_ @_ ">
                  <c:v>139.63174603174605</c:v>
                </c:pt>
                <c:pt idx="179" formatCode="_ * #,##0_ ;_ * \-#,##0_ ;_ * &quot;-&quot;??_ ;_ @_ ">
                  <c:v>140.26493506493506</c:v>
                </c:pt>
                <c:pt idx="180" formatCode="_ * #,##0_ ;_ * \-#,##0_ ;_ * &quot;-&quot;??_ ;_ @_ ">
                  <c:v>142.5061224489796</c:v>
                </c:pt>
                <c:pt idx="181" formatCode="_ * #,##0_ ;_ * \-#,##0_ ;_ * &quot;-&quot;??_ ;_ @_ ">
                  <c:v>145.52380952380955</c:v>
                </c:pt>
                <c:pt idx="182" formatCode="_ * #,##0_ ;_ * \-#,##0_ ;_ * &quot;-&quot;??_ ;_ @_ ">
                  <c:v>148.10526315789474</c:v>
                </c:pt>
                <c:pt idx="183" formatCode="_ * #,##0_ ;_ * \-#,##0_ ;_ * &quot;-&quot;??_ ;_ @_ ">
                  <c:v>142</c:v>
                </c:pt>
                <c:pt idx="184" formatCode="_ * #,##0_ ;_ * \-#,##0_ ;_ * &quot;-&quot;??_ ;_ @_ ">
                  <c:v>143.86666666666667</c:v>
                </c:pt>
                <c:pt idx="185" formatCode="_ * #,##0_ ;_ * \-#,##0_ ;_ * &quot;-&quot;??_ ;_ @_ ">
                  <c:v>141.85454545454547</c:v>
                </c:pt>
                <c:pt idx="186" formatCode="_ * #,##0_ ;_ * \-#,##0_ ;_ * &quot;-&quot;??_ ;_ @_ ">
                  <c:v>137.4</c:v>
                </c:pt>
                <c:pt idx="187" formatCode="_ * #,##0_ ;_ * \-#,##0_ ;_ * &quot;-&quot;??_ ;_ @_ ">
                  <c:v>132.94</c:v>
                </c:pt>
                <c:pt idx="188" formatCode="_ * #,##0_ ;_ * \-#,##0_ ;_ * &quot;-&quot;??_ ;_ @_ ">
                  <c:v>136.37777777777779</c:v>
                </c:pt>
                <c:pt idx="189" formatCode="_ * #,##0_ ;_ * \-#,##0_ ;_ * &quot;-&quot;??_ ;_ @_ ">
                  <c:v>151.4</c:v>
                </c:pt>
                <c:pt idx="190" formatCode="_ * #,##0_ ;_ * \-#,##0_ ;_ * &quot;-&quot;??_ ;_ @_ ">
                  <c:v>151.4</c:v>
                </c:pt>
                <c:pt idx="191" formatCode="_ * #,##0_ ;_ * \-#,##0_ ;_ * &quot;-&quot;??_ ;_ @_ ">
                  <c:v>162.14285714285714</c:v>
                </c:pt>
                <c:pt idx="192" formatCode="_ * #,##0_ ;_ * \-#,##0_ ;_ * &quot;-&quot;??_ ;_ @_ ">
                  <c:v>169.125</c:v>
                </c:pt>
                <c:pt idx="193" formatCode="_ * #,##0_ ;_ * \-#,##0_ ;_ * &quot;-&quot;??_ ;_ @_ ">
                  <c:v>167.33333333333334</c:v>
                </c:pt>
                <c:pt idx="194" formatCode="_ * #,##0_ ;_ * \-#,##0_ ;_ * &quot;-&quot;??_ ;_ @_ ">
                  <c:v>171.28571428571428</c:v>
                </c:pt>
                <c:pt idx="195" formatCode="_ * #,##0_ ;_ * \-#,##0_ ;_ * &quot;-&quot;??_ ;_ @_ ">
                  <c:v>171.28571428571428</c:v>
                </c:pt>
                <c:pt idx="196" formatCode="_ * #,##0_ ;_ * \-#,##0_ ;_ * &quot;-&quot;??_ ;_ @_ ">
                  <c:v>171.28571428571428</c:v>
                </c:pt>
                <c:pt idx="197" formatCode="_ * #,##0_ ;_ * \-#,##0_ ;_ * &quot;-&quot;??_ ;_ @_ ">
                  <c:v>178.66666666666666</c:v>
                </c:pt>
                <c:pt idx="198" formatCode="_ * #,##0_ ;_ * \-#,##0_ ;_ * &quot;-&quot;??_ ;_ @_ ">
                  <c:v>184.4</c:v>
                </c:pt>
                <c:pt idx="199" formatCode="_ * #,##0_ ;_ * \-#,##0_ ;_ * &quot;-&quot;??_ ;_ @_ ">
                  <c:v>187.25</c:v>
                </c:pt>
                <c:pt idx="200" formatCode="_ * #,##0_ ;_ * \-#,##0_ ;_ * &quot;-&quot;??_ ;_ @_ ">
                  <c:v>187.25</c:v>
                </c:pt>
                <c:pt idx="201" formatCode="_ * #,##0_ ;_ * \-#,##0_ ;_ * &quot;-&quot;??_ ;_ @_ ">
                  <c:v>187.25</c:v>
                </c:pt>
                <c:pt idx="202" formatCode="_ * #,##0_ ;_ * \-#,##0_ ;_ * &quot;-&quot;??_ ;_ @_ ">
                  <c:v>185.5</c:v>
                </c:pt>
                <c:pt idx="203" formatCode="_ * #,##0_ ;_ * \-#,##0_ ;_ * &quot;-&quot;??_ ;_ @_ ">
                  <c:v>153</c:v>
                </c:pt>
              </c:numCache>
            </c:numRef>
          </c:val>
          <c:smooth val="1"/>
        </c:ser>
        <c:ser>
          <c:idx val="2"/>
          <c:order val="5"/>
          <c:tx>
            <c:strRef>
              <c:f>'Totaal per jr'!$BF$2:$BF$3</c:f>
              <c:strCache>
                <c:ptCount val="1"/>
                <c:pt idx="0">
                  <c:v>Caraïben Standaard [Postma, met intrapolatie]</c:v>
                </c:pt>
              </c:strCache>
            </c:strRef>
          </c:tx>
          <c:spPr>
            <a:ln w="44450"/>
          </c:spPr>
          <c:marker>
            <c:symbol val="none"/>
          </c:marker>
          <c:val>
            <c:numRef>
              <c:f>'Totaal per jr'!$BF$4:$BF$237</c:f>
              <c:numCache>
                <c:formatCode>_ * #,##0_ ;_ * \-#,##0_ ;_ * "-"??_ ;_ @_ </c:formatCode>
                <c:ptCount val="234"/>
                <c:pt idx="79">
                  <c:v>213.50000000000003</c:v>
                </c:pt>
                <c:pt idx="80">
                  <c:v>213.50000000000003</c:v>
                </c:pt>
                <c:pt idx="81">
                  <c:v>213.50000000000003</c:v>
                </c:pt>
                <c:pt idx="82">
                  <c:v>213.50000000000003</c:v>
                </c:pt>
                <c:pt idx="83">
                  <c:v>213.50000000000003</c:v>
                </c:pt>
                <c:pt idx="84">
                  <c:v>216.57857142857142</c:v>
                </c:pt>
                <c:pt idx="85">
                  <c:v>216.57857142857142</c:v>
                </c:pt>
                <c:pt idx="86">
                  <c:v>216.57857142857142</c:v>
                </c:pt>
                <c:pt idx="87">
                  <c:v>226.75714285714284</c:v>
                </c:pt>
                <c:pt idx="88">
                  <c:v>231.84642857142853</c:v>
                </c:pt>
                <c:pt idx="89">
                  <c:v>231.84642857142853</c:v>
                </c:pt>
                <c:pt idx="90">
                  <c:v>237.96190476190475</c:v>
                </c:pt>
                <c:pt idx="91">
                  <c:v>237.96190476190475</c:v>
                </c:pt>
                <c:pt idx="92">
                  <c:v>237.96190476190475</c:v>
                </c:pt>
                <c:pt idx="93">
                  <c:v>237.96190476190475</c:v>
                </c:pt>
                <c:pt idx="94">
                  <c:v>237.96190476190475</c:v>
                </c:pt>
                <c:pt idx="95">
                  <c:v>247.1142857142857</c:v>
                </c:pt>
                <c:pt idx="96">
                  <c:v>247.1142857142857</c:v>
                </c:pt>
                <c:pt idx="97">
                  <c:v>247.1142857142857</c:v>
                </c:pt>
                <c:pt idx="98">
                  <c:v>247.1142857142857</c:v>
                </c:pt>
                <c:pt idx="99">
                  <c:v>209.66666666666666</c:v>
                </c:pt>
                <c:pt idx="100">
                  <c:v>196.43455656724228</c:v>
                </c:pt>
                <c:pt idx="101">
                  <c:v>191.82092363945577</c:v>
                </c:pt>
                <c:pt idx="102">
                  <c:v>192.23377510204082</c:v>
                </c:pt>
                <c:pt idx="103">
                  <c:v>199.59866655328798</c:v>
                </c:pt>
                <c:pt idx="104">
                  <c:v>205.08868115246096</c:v>
                </c:pt>
                <c:pt idx="105">
                  <c:v>205.76686183673468</c:v>
                </c:pt>
                <c:pt idx="106">
                  <c:v>205.78710470275067</c:v>
                </c:pt>
                <c:pt idx="107">
                  <c:v>205.1561299843014</c:v>
                </c:pt>
                <c:pt idx="108">
                  <c:v>205.64417455278405</c:v>
                </c:pt>
                <c:pt idx="109">
                  <c:v>206.21765958722472</c:v>
                </c:pt>
                <c:pt idx="110">
                  <c:v>207.00876866056763</c:v>
                </c:pt>
                <c:pt idx="111">
                  <c:v>210.14244950287809</c:v>
                </c:pt>
                <c:pt idx="112">
                  <c:v>212.48820063862283</c:v>
                </c:pt>
                <c:pt idx="113">
                  <c:v>214.11516174149659</c:v>
                </c:pt>
                <c:pt idx="114">
                  <c:v>206.09416704459559</c:v>
                </c:pt>
                <c:pt idx="115">
                  <c:v>198.49085200418631</c:v>
                </c:pt>
                <c:pt idx="116">
                  <c:v>198.93169840136056</c:v>
                </c:pt>
                <c:pt idx="117">
                  <c:v>199.3507982947846</c:v>
                </c:pt>
                <c:pt idx="118">
                  <c:v>201.31050033515845</c:v>
                </c:pt>
                <c:pt idx="119">
                  <c:v>200.6546693118178</c:v>
                </c:pt>
                <c:pt idx="120">
                  <c:v>198.95878400837259</c:v>
                </c:pt>
                <c:pt idx="121">
                  <c:v>198.20162583673471</c:v>
                </c:pt>
                <c:pt idx="122">
                  <c:v>196.91960608935469</c:v>
                </c:pt>
                <c:pt idx="123">
                  <c:v>201.30501277551022</c:v>
                </c:pt>
                <c:pt idx="124">
                  <c:v>199.23881976833979</c:v>
                </c:pt>
                <c:pt idx="125">
                  <c:v>208.13722562770565</c:v>
                </c:pt>
                <c:pt idx="126">
                  <c:v>218.22665608465613</c:v>
                </c:pt>
                <c:pt idx="127">
                  <c:v>217.71429800609903</c:v>
                </c:pt>
                <c:pt idx="128">
                  <c:v>217.62210844944877</c:v>
                </c:pt>
                <c:pt idx="129">
                  <c:v>215.78461524817337</c:v>
                </c:pt>
                <c:pt idx="130">
                  <c:v>218.04772514640638</c:v>
                </c:pt>
                <c:pt idx="131">
                  <c:v>219.17269966604826</c:v>
                </c:pt>
                <c:pt idx="132">
                  <c:v>219.70634677551024</c:v>
                </c:pt>
                <c:pt idx="133">
                  <c:v>221.1639916553288</c:v>
                </c:pt>
                <c:pt idx="134">
                  <c:v>214.31845093877553</c:v>
                </c:pt>
                <c:pt idx="135">
                  <c:v>217.36645877551021</c:v>
                </c:pt>
                <c:pt idx="136">
                  <c:v>217.78360235827665</c:v>
                </c:pt>
                <c:pt idx="137">
                  <c:v>223.0535295626822</c:v>
                </c:pt>
                <c:pt idx="138">
                  <c:v>218.30774857142856</c:v>
                </c:pt>
                <c:pt idx="139">
                  <c:v>220</c:v>
                </c:pt>
                <c:pt idx="140">
                  <c:v>220</c:v>
                </c:pt>
                <c:pt idx="141">
                  <c:v>220</c:v>
                </c:pt>
                <c:pt idx="142">
                  <c:v>220</c:v>
                </c:pt>
                <c:pt idx="143">
                  <c:v>220</c:v>
                </c:pt>
                <c:pt idx="144">
                  <c:v>220</c:v>
                </c:pt>
                <c:pt idx="145">
                  <c:v>220</c:v>
                </c:pt>
                <c:pt idx="146">
                  <c:v>220</c:v>
                </c:pt>
                <c:pt idx="147">
                  <c:v>220</c:v>
                </c:pt>
                <c:pt idx="148">
                  <c:v>220</c:v>
                </c:pt>
                <c:pt idx="149">
                  <c:v>220</c:v>
                </c:pt>
                <c:pt idx="150">
                  <c:v>220</c:v>
                </c:pt>
                <c:pt idx="151">
                  <c:v>220</c:v>
                </c:pt>
                <c:pt idx="152">
                  <c:v>220</c:v>
                </c:pt>
                <c:pt idx="153">
                  <c:v>220</c:v>
                </c:pt>
                <c:pt idx="154">
                  <c:v>220</c:v>
                </c:pt>
                <c:pt idx="155">
                  <c:v>222</c:v>
                </c:pt>
                <c:pt idx="156">
                  <c:v>222</c:v>
                </c:pt>
                <c:pt idx="157">
                  <c:v>222</c:v>
                </c:pt>
                <c:pt idx="158">
                  <c:v>201</c:v>
                </c:pt>
                <c:pt idx="159">
                  <c:v>201</c:v>
                </c:pt>
                <c:pt idx="160">
                  <c:v>226</c:v>
                </c:pt>
                <c:pt idx="161">
                  <c:v>241</c:v>
                </c:pt>
                <c:pt idx="162">
                  <c:v>246.5</c:v>
                </c:pt>
                <c:pt idx="163">
                  <c:v>242.42857142857142</c:v>
                </c:pt>
                <c:pt idx="164">
                  <c:v>252</c:v>
                </c:pt>
                <c:pt idx="165">
                  <c:v>252</c:v>
                </c:pt>
                <c:pt idx="166">
                  <c:v>256.28571428571428</c:v>
                </c:pt>
                <c:pt idx="167">
                  <c:v>256.28571428571428</c:v>
                </c:pt>
                <c:pt idx="168">
                  <c:v>256.28571428571428</c:v>
                </c:pt>
                <c:pt idx="169">
                  <c:v>282.60000000000002</c:v>
                </c:pt>
                <c:pt idx="170">
                  <c:v>282.60000000000002</c:v>
                </c:pt>
                <c:pt idx="171">
                  <c:v>290</c:v>
                </c:pt>
                <c:pt idx="172">
                  <c:v>297</c:v>
                </c:pt>
                <c:pt idx="173">
                  <c:v>295.33333333333331</c:v>
                </c:pt>
                <c:pt idx="174">
                  <c:v>310.8</c:v>
                </c:pt>
                <c:pt idx="175">
                  <c:v>313.39999999999998</c:v>
                </c:pt>
                <c:pt idx="176">
                  <c:v>309.83333333333331</c:v>
                </c:pt>
                <c:pt idx="177">
                  <c:v>309.83333333333331</c:v>
                </c:pt>
                <c:pt idx="178">
                  <c:v>309.83333333333331</c:v>
                </c:pt>
                <c:pt idx="179">
                  <c:v>309.83333333333331</c:v>
                </c:pt>
                <c:pt idx="180">
                  <c:v>309.83333333333331</c:v>
                </c:pt>
                <c:pt idx="181">
                  <c:v>309.83333333333331</c:v>
                </c:pt>
                <c:pt idx="182">
                  <c:v>307.75</c:v>
                </c:pt>
                <c:pt idx="183">
                  <c:v>296</c:v>
                </c:pt>
                <c:pt idx="184">
                  <c:v>312</c:v>
                </c:pt>
                <c:pt idx="185">
                  <c:v>312</c:v>
                </c:pt>
                <c:pt idx="186">
                  <c:v>292</c:v>
                </c:pt>
                <c:pt idx="187">
                  <c:v>246</c:v>
                </c:pt>
                <c:pt idx="188">
                  <c:v>246</c:v>
                </c:pt>
                <c:pt idx="189">
                  <c:v>246</c:v>
                </c:pt>
                <c:pt idx="190">
                  <c:v>300</c:v>
                </c:pt>
                <c:pt idx="191">
                  <c:v>300</c:v>
                </c:pt>
                <c:pt idx="192">
                  <c:v>300</c:v>
                </c:pt>
                <c:pt idx="193">
                  <c:v>300</c:v>
                </c:pt>
                <c:pt idx="194">
                  <c:v>300</c:v>
                </c:pt>
                <c:pt idx="195">
                  <c:v>351</c:v>
                </c:pt>
                <c:pt idx="196">
                  <c:v>351</c:v>
                </c:pt>
                <c:pt idx="197">
                  <c:v>351</c:v>
                </c:pt>
                <c:pt idx="198">
                  <c:v>351</c:v>
                </c:pt>
                <c:pt idx="199">
                  <c:v>351</c:v>
                </c:pt>
                <c:pt idx="200">
                  <c:v>351</c:v>
                </c:pt>
                <c:pt idx="201">
                  <c:v>351</c:v>
                </c:pt>
                <c:pt idx="202">
                  <c:v>351</c:v>
                </c:pt>
                <c:pt idx="203">
                  <c:v>351</c:v>
                </c:pt>
              </c:numCache>
            </c:numRef>
          </c:val>
          <c:smooth val="1"/>
        </c:ser>
        <c:ser>
          <c:idx val="4"/>
          <c:order val="6"/>
          <c:tx>
            <c:strRef>
              <c:f>'Totaal per jr'!$BG$2:$BG$3</c:f>
              <c:strCache>
                <c:ptCount val="1"/>
                <c:pt idx="0">
                  <c:v>Guyana Standaard [Postma, aangevuld met Den Heijer]</c:v>
                </c:pt>
              </c:strCache>
            </c:strRef>
          </c:tx>
          <c:spPr>
            <a:ln w="44450"/>
          </c:spPr>
          <c:marker>
            <c:symbol val="none"/>
          </c:marker>
          <c:val>
            <c:numRef>
              <c:f>'Totaal per jr'!$BG$4:$BG$237</c:f>
              <c:numCache>
                <c:formatCode>General</c:formatCode>
                <c:ptCount val="234"/>
                <c:pt idx="79" formatCode="_ * #,##0_ ;_ * \-#,##0_ ;_ * &quot;-&quot;??_ ;_ @_ ">
                  <c:v>190</c:v>
                </c:pt>
                <c:pt idx="80" formatCode="_ * #,##0_ ;_ * \-#,##0_ ;_ * &quot;-&quot;??_ ;_ @_ ">
                  <c:v>190</c:v>
                </c:pt>
                <c:pt idx="81" formatCode="_ * #,##0_ ;_ * \-#,##0_ ;_ * &quot;-&quot;??_ ;_ @_ ">
                  <c:v>190</c:v>
                </c:pt>
                <c:pt idx="82" formatCode="_ * #,##0_ ;_ * \-#,##0_ ;_ * &quot;-&quot;??_ ;_ @_ ">
                  <c:v>190</c:v>
                </c:pt>
                <c:pt idx="83" formatCode="_ * #,##0_ ;_ * \-#,##0_ ;_ * &quot;-&quot;??_ ;_ @_ ">
                  <c:v>190</c:v>
                </c:pt>
                <c:pt idx="84" formatCode="_ * #,##0_ ;_ * \-#,##0_ ;_ * &quot;-&quot;??_ ;_ @_ ">
                  <c:v>190</c:v>
                </c:pt>
                <c:pt idx="85" formatCode="_ * #,##0_ ;_ * \-#,##0_ ;_ * &quot;-&quot;??_ ;_ @_ ">
                  <c:v>190</c:v>
                </c:pt>
                <c:pt idx="86" formatCode="_ * #,##0_ ;_ * \-#,##0_ ;_ * &quot;-&quot;??_ ;_ @_ ">
                  <c:v>180</c:v>
                </c:pt>
                <c:pt idx="87" formatCode="_ * #,##0_ ;_ * \-#,##0_ ;_ * &quot;-&quot;??_ ;_ @_ ">
                  <c:v>180</c:v>
                </c:pt>
                <c:pt idx="88" formatCode="_ * #,##0_ ;_ * \-#,##0_ ;_ * &quot;-&quot;??_ ;_ @_ ">
                  <c:v>180</c:v>
                </c:pt>
                <c:pt idx="89" formatCode="_ * #,##0_ ;_ * \-#,##0_ ;_ * &quot;-&quot;??_ ;_ @_ ">
                  <c:v>180</c:v>
                </c:pt>
                <c:pt idx="90" formatCode="_ * #,##0_ ;_ * \-#,##0_ ;_ * &quot;-&quot;??_ ;_ @_ ">
                  <c:v>180</c:v>
                </c:pt>
                <c:pt idx="91" formatCode="_ * #,##0_ ;_ * \-#,##0_ ;_ * &quot;-&quot;??_ ;_ @_ ">
                  <c:v>180</c:v>
                </c:pt>
                <c:pt idx="92" formatCode="_ * #,##0_ ;_ * \-#,##0_ ;_ * &quot;-&quot;??_ ;_ @_ ">
                  <c:v>180</c:v>
                </c:pt>
                <c:pt idx="93" formatCode="_ * #,##0_ ;_ * \-#,##0_ ;_ * &quot;-&quot;??_ ;_ @_ ">
                  <c:v>195</c:v>
                </c:pt>
                <c:pt idx="94" formatCode="_ * #,##0_ ;_ * \-#,##0_ ;_ * &quot;-&quot;??_ ;_ @_ ">
                  <c:v>198</c:v>
                </c:pt>
                <c:pt idx="95" formatCode="_ * #,##0_ ;_ * \-#,##0_ ;_ * &quot;-&quot;??_ ;_ @_ ">
                  <c:v>198</c:v>
                </c:pt>
                <c:pt idx="96" formatCode="_ * #,##0_ ;_ * \-#,##0_ ;_ * &quot;-&quot;??_ ;_ @_ ">
                  <c:v>201.42857142857142</c:v>
                </c:pt>
                <c:pt idx="97" formatCode="_ * #,##0_ ;_ * \-#,##0_ ;_ * &quot;-&quot;??_ ;_ @_ ">
                  <c:v>205</c:v>
                </c:pt>
                <c:pt idx="98" formatCode="_ * #,##0_ ;_ * \-#,##0_ ;_ * &quot;-&quot;??_ ;_ @_ ">
                  <c:v>210</c:v>
                </c:pt>
                <c:pt idx="99" formatCode="_ * #,##0_ ;_ * \-#,##0_ ;_ * &quot;-&quot;??_ ;_ @_ ">
                  <c:v>205.42857142857142</c:v>
                </c:pt>
                <c:pt idx="100" formatCode="_ * #,##0_ ;_ * \-#,##0_ ;_ * &quot;-&quot;??_ ;_ @_ ">
                  <c:v>206</c:v>
                </c:pt>
                <c:pt idx="101" formatCode="_ * #,##0_ ;_ * \-#,##0_ ;_ * &quot;-&quot;??_ ;_ @_ ">
                  <c:v>218</c:v>
                </c:pt>
                <c:pt idx="102" formatCode="_ * #,##0_ ;_ * \-#,##0_ ;_ * &quot;-&quot;??_ ;_ @_ ">
                  <c:v>218</c:v>
                </c:pt>
                <c:pt idx="103" formatCode="_ * #,##0_ ;_ * \-#,##0_ ;_ * &quot;-&quot;??_ ;_ @_ ">
                  <c:v>218</c:v>
                </c:pt>
                <c:pt idx="104" formatCode="_ * #,##0_ ;_ * \-#,##0_ ;_ * &quot;-&quot;??_ ;_ @_ ">
                  <c:v>221.54545454545453</c:v>
                </c:pt>
                <c:pt idx="105" formatCode="_ * #,##0_ ;_ * \-#,##0_ ;_ * &quot;-&quot;??_ ;_ @_ ">
                  <c:v>222.7</c:v>
                </c:pt>
                <c:pt idx="106" formatCode="_ * #,##0_ ;_ * \-#,##0_ ;_ * &quot;-&quot;??_ ;_ @_ ">
                  <c:v>221.63636363636363</c:v>
                </c:pt>
                <c:pt idx="107" formatCode="_ * #,##0_ ;_ * \-#,##0_ ;_ * &quot;-&quot;??_ ;_ @_ ">
                  <c:v>224.22222222222223</c:v>
                </c:pt>
                <c:pt idx="108" formatCode="_ * #,##0_ ;_ * \-#,##0_ ;_ * &quot;-&quot;??_ ;_ @_ ">
                  <c:v>224.22222222222223</c:v>
                </c:pt>
                <c:pt idx="109" formatCode="_ * #,##0_ ;_ * \-#,##0_ ;_ * &quot;-&quot;??_ ;_ @_ ">
                  <c:v>224.81818181818181</c:v>
                </c:pt>
                <c:pt idx="110" formatCode="_ * #,##0_ ;_ * \-#,##0_ ;_ * &quot;-&quot;??_ ;_ @_ ">
                  <c:v>231.66666666666666</c:v>
                </c:pt>
                <c:pt idx="111" formatCode="_ * #,##0_ ;_ * \-#,##0_ ;_ * &quot;-&quot;??_ ;_ @_ ">
                  <c:v>236.11111111111111</c:v>
                </c:pt>
                <c:pt idx="112" formatCode="_ * #,##0_ ;_ * \-#,##0_ ;_ * &quot;-&quot;??_ ;_ @_ ">
                  <c:v>232.14285714285714</c:v>
                </c:pt>
                <c:pt idx="113" formatCode="_ * #,##0_ ;_ * \-#,##0_ ;_ * &quot;-&quot;??_ ;_ @_ ">
                  <c:v>232.14285714285714</c:v>
                </c:pt>
                <c:pt idx="114" formatCode="_ * #,##0_ ;_ * \-#,##0_ ;_ * &quot;-&quot;??_ ;_ @_ ">
                  <c:v>230.5</c:v>
                </c:pt>
                <c:pt idx="115" formatCode="_ * #,##0_ ;_ * \-#,##0_ ;_ * &quot;-&quot;??_ ;_ @_ ">
                  <c:v>230.83333333333334</c:v>
                </c:pt>
                <c:pt idx="116" formatCode="_ * #,##0_ ;_ * \-#,##0_ ;_ * &quot;-&quot;??_ ;_ @_ ">
                  <c:v>227.125</c:v>
                </c:pt>
                <c:pt idx="117" formatCode="_ * #,##0_ ;_ * \-#,##0_ ;_ * &quot;-&quot;??_ ;_ @_ ">
                  <c:v>229.42857142857142</c:v>
                </c:pt>
                <c:pt idx="118" formatCode="_ * #,##0_ ;_ * \-#,##0_ ;_ * &quot;-&quot;??_ ;_ @_ ">
                  <c:v>218</c:v>
                </c:pt>
                <c:pt idx="119" formatCode="_ * #,##0_ ;_ * \-#,##0_ ;_ * &quot;-&quot;??_ ;_ @_ ">
                  <c:v>218</c:v>
                </c:pt>
                <c:pt idx="120" formatCode="_ * #,##0_ ;_ * \-#,##0_ ;_ * &quot;-&quot;??_ ;_ @_ ">
                  <c:v>212.25</c:v>
                </c:pt>
                <c:pt idx="121" formatCode="_ * #,##0_ ;_ * \-#,##0_ ;_ * &quot;-&quot;??_ ;_ @_ ">
                  <c:v>212.25</c:v>
                </c:pt>
                <c:pt idx="122" formatCode="_ * #,##0_ ;_ * \-#,##0_ ;_ * &quot;-&quot;??_ ;_ @_ ">
                  <c:v>207.75</c:v>
                </c:pt>
                <c:pt idx="123" formatCode="_ * #,##0_ ;_ * \-#,##0_ ;_ * &quot;-&quot;??_ ;_ @_ ">
                  <c:v>203.2</c:v>
                </c:pt>
                <c:pt idx="124" formatCode="_ * #,##0_ ;_ * \-#,##0_ ;_ * &quot;-&quot;??_ ;_ @_ ">
                  <c:v>208.91666666666666</c:v>
                </c:pt>
                <c:pt idx="125" formatCode="_ * #,##0_ ;_ * \-#,##0_ ;_ * &quot;-&quot;??_ ;_ @_ ">
                  <c:v>218.78571428571428</c:v>
                </c:pt>
                <c:pt idx="126" formatCode="_ * #,##0_ ;_ * \-#,##0_ ;_ * &quot;-&quot;??_ ;_ @_ ">
                  <c:v>219.9375</c:v>
                </c:pt>
                <c:pt idx="127" formatCode="_ * #,##0_ ;_ * \-#,##0_ ;_ * &quot;-&quot;??_ ;_ @_ ">
                  <c:v>220.33333333333334</c:v>
                </c:pt>
                <c:pt idx="128" formatCode="_ * #,##0_ ;_ * \-#,##0_ ;_ * &quot;-&quot;??_ ;_ @_ ">
                  <c:v>229.64705882352942</c:v>
                </c:pt>
                <c:pt idx="129" formatCode="_ * #,##0_ ;_ * \-#,##0_ ;_ * &quot;-&quot;??_ ;_ @_ ">
                  <c:v>237.58823529411765</c:v>
                </c:pt>
                <c:pt idx="130" formatCode="_ * #,##0_ ;_ * \-#,##0_ ;_ * &quot;-&quot;??_ ;_ @_ ">
                  <c:v>232.47368421052633</c:v>
                </c:pt>
                <c:pt idx="131" formatCode="_ * #,##0_ ;_ * \-#,##0_ ;_ * &quot;-&quot;??_ ;_ @_ ">
                  <c:v>231.05</c:v>
                </c:pt>
                <c:pt idx="132" formatCode="_ * #,##0_ ;_ * \-#,##0_ ;_ * &quot;-&quot;??_ ;_ @_ ">
                  <c:v>236.68181818181819</c:v>
                </c:pt>
                <c:pt idx="133" formatCode="_ * #,##0_ ;_ * \-#,##0_ ;_ * &quot;-&quot;??_ ;_ @_ ">
                  <c:v>236.91304347826087</c:v>
                </c:pt>
                <c:pt idx="134" formatCode="_ * #,##0_ ;_ * \-#,##0_ ;_ * &quot;-&quot;??_ ;_ @_ ">
                  <c:v>240.09090909090909</c:v>
                </c:pt>
                <c:pt idx="135" formatCode="_ * #,##0_ ;_ * \-#,##0_ ;_ * &quot;-&quot;??_ ;_ @_ ">
                  <c:v>233.59090909090909</c:v>
                </c:pt>
                <c:pt idx="136" formatCode="_ * #,##0_ ;_ * \-#,##0_ ;_ * &quot;-&quot;??_ ;_ @_ ">
                  <c:v>226.57142857142858</c:v>
                </c:pt>
                <c:pt idx="137" formatCode="_ * #,##0_ ;_ * \-#,##0_ ;_ * &quot;-&quot;??_ ;_ @_ ">
                  <c:v>222.05</c:v>
                </c:pt>
                <c:pt idx="138" formatCode="_ * #,##0_ ;_ * \-#,##0_ ;_ * &quot;-&quot;??_ ;_ @_ ">
                  <c:v>225.5</c:v>
                </c:pt>
                <c:pt idx="139" formatCode="_ * #,##0_ ;_ * \-#,##0_ ;_ * &quot;-&quot;??_ ;_ @_ ">
                  <c:v>217.27777777777777</c:v>
                </c:pt>
                <c:pt idx="140" formatCode="_ * #,##0_ ;_ * \-#,##0_ ;_ * &quot;-&quot;??_ ;_ @_ ">
                  <c:v>213.75</c:v>
                </c:pt>
                <c:pt idx="141" formatCode="_ * #,##0_ ;_ * \-#,##0_ ;_ * &quot;-&quot;??_ ;_ @_ ">
                  <c:v>216.125</c:v>
                </c:pt>
                <c:pt idx="142" formatCode="_ * #,##0_ ;_ * \-#,##0_ ;_ * &quot;-&quot;??_ ;_ @_ ">
                  <c:v>226.38888888888889</c:v>
                </c:pt>
                <c:pt idx="143" formatCode="_ * #,##0_ ;_ * \-#,##0_ ;_ * &quot;-&quot;??_ ;_ @_ ">
                  <c:v>216.1764705882353</c:v>
                </c:pt>
                <c:pt idx="144" formatCode="_ * #,##0_ ;_ * \-#,##0_ ;_ * &quot;-&quot;??_ ;_ @_ ">
                  <c:v>214.6</c:v>
                </c:pt>
                <c:pt idx="145" formatCode="_ * #,##0_ ;_ * \-#,##0_ ;_ * &quot;-&quot;??_ ;_ @_ ">
                  <c:v>211.07142857142858</c:v>
                </c:pt>
                <c:pt idx="146" formatCode="_ * #,##0_ ;_ * \-#,##0_ ;_ * &quot;-&quot;??_ ;_ @_ ">
                  <c:v>218.58333333333334</c:v>
                </c:pt>
                <c:pt idx="147" formatCode="_ * #,##0_ ;_ * \-#,##0_ ;_ * &quot;-&quot;??_ ;_ @_ ">
                  <c:v>221.63636363636363</c:v>
                </c:pt>
                <c:pt idx="148" formatCode="_ * #,##0_ ;_ * \-#,##0_ ;_ * &quot;-&quot;??_ ;_ @_ ">
                  <c:v>223.81818181818181</c:v>
                </c:pt>
                <c:pt idx="149" formatCode="_ * #,##0_ ;_ * \-#,##0_ ;_ * &quot;-&quot;??_ ;_ @_ ">
                  <c:v>217.5</c:v>
                </c:pt>
                <c:pt idx="150" formatCode="_ * #,##0_ ;_ * \-#,##0_ ;_ * &quot;-&quot;??_ ;_ @_ ">
                  <c:v>217.5</c:v>
                </c:pt>
                <c:pt idx="151" formatCode="_ * #,##0_ ;_ * \-#,##0_ ;_ * &quot;-&quot;??_ ;_ @_ ">
                  <c:v>229.16666666666666</c:v>
                </c:pt>
                <c:pt idx="152" formatCode="_ * #,##0_ ;_ * \-#,##0_ ;_ * &quot;-&quot;??_ ;_ @_ ">
                  <c:v>233.4</c:v>
                </c:pt>
                <c:pt idx="153" formatCode="_ * #,##0_ ;_ * \-#,##0_ ;_ * &quot;-&quot;??_ ;_ @_ ">
                  <c:v>250</c:v>
                </c:pt>
                <c:pt idx="154" formatCode="_ * #,##0_ ;_ * \-#,##0_ ;_ * &quot;-&quot;??_ ;_ @_ ">
                  <c:v>258.60000000000002</c:v>
                </c:pt>
                <c:pt idx="155" formatCode="_ * #,##0_ ;_ * \-#,##0_ ;_ * &quot;-&quot;??_ ;_ @_ ">
                  <c:v>258.60000000000002</c:v>
                </c:pt>
                <c:pt idx="156" formatCode="_ * #,##0_ ;_ * \-#,##0_ ;_ * &quot;-&quot;??_ ;_ @_ ">
                  <c:v>263.08333333333331</c:v>
                </c:pt>
                <c:pt idx="157" formatCode="_ * #,##0_ ;_ * \-#,##0_ ;_ * &quot;-&quot;??_ ;_ @_ ">
                  <c:v>258.07142857142856</c:v>
                </c:pt>
                <c:pt idx="158" formatCode="_ * #,##0_ ;_ * \-#,##0_ ;_ * &quot;-&quot;??_ ;_ @_ ">
                  <c:v>257.57142857142856</c:v>
                </c:pt>
                <c:pt idx="159" formatCode="_ * #,##0_ ;_ * \-#,##0_ ;_ * &quot;-&quot;??_ ;_ @_ ">
                  <c:v>259.85714285714283</c:v>
                </c:pt>
                <c:pt idx="160" formatCode="_ * #,##0_ ;_ * \-#,##0_ ;_ * &quot;-&quot;??_ ;_ @_ ">
                  <c:v>262.26666666666665</c:v>
                </c:pt>
                <c:pt idx="161" formatCode="_ * #,##0_ ;_ * \-#,##0_ ;_ * &quot;-&quot;??_ ;_ @_ ">
                  <c:v>277.55555555555554</c:v>
                </c:pt>
                <c:pt idx="162" formatCode="_ * #,##0_ ;_ * \-#,##0_ ;_ * &quot;-&quot;??_ ;_ @_ ">
                  <c:v>280.05555555555554</c:v>
                </c:pt>
                <c:pt idx="163" formatCode="_ * #,##0_ ;_ * \-#,##0_ ;_ * &quot;-&quot;??_ ;_ @_ ">
                  <c:v>280.05555555555554</c:v>
                </c:pt>
                <c:pt idx="164" formatCode="_ * #,##0_ ;_ * \-#,##0_ ;_ * &quot;-&quot;??_ ;_ @_ ">
                  <c:v>278.06666666666666</c:v>
                </c:pt>
                <c:pt idx="165" formatCode="_ * #,##0_ ;_ * \-#,##0_ ;_ * &quot;-&quot;??_ ;_ @_ ">
                  <c:v>285.8</c:v>
                </c:pt>
                <c:pt idx="166" formatCode="_ * #,##0_ ;_ * \-#,##0_ ;_ * &quot;-&quot;??_ ;_ @_ ">
                  <c:v>288.35294117647061</c:v>
                </c:pt>
                <c:pt idx="167" formatCode="_ * #,##0_ ;_ * \-#,##0_ ;_ * &quot;-&quot;??_ ;_ @_ ">
                  <c:v>330.89473684210526</c:v>
                </c:pt>
                <c:pt idx="168" formatCode="_ * #,##0_ ;_ * \-#,##0_ ;_ * &quot;-&quot;??_ ;_ @_ ">
                  <c:v>355</c:v>
                </c:pt>
                <c:pt idx="169" formatCode="_ * #,##0_ ;_ * \-#,##0_ ;_ * &quot;-&quot;??_ ;_ @_ ">
                  <c:v>379.42307692307691</c:v>
                </c:pt>
                <c:pt idx="170" formatCode="_ * #,##0_ ;_ * \-#,##0_ ;_ * &quot;-&quot;??_ ;_ @_ ">
                  <c:v>378.33333333333331</c:v>
                </c:pt>
                <c:pt idx="171" formatCode="_ * #,##0_ ;_ * \-#,##0_ ;_ * &quot;-&quot;??_ ;_ @_ ">
                  <c:v>380.06451612903226</c:v>
                </c:pt>
                <c:pt idx="172" formatCode="_ * #,##0_ ;_ * \-#,##0_ ;_ * &quot;-&quot;??_ ;_ @_ ">
                  <c:v>382.44827586206895</c:v>
                </c:pt>
                <c:pt idx="173" formatCode="_ * #,##0_ ;_ * \-#,##0_ ;_ * &quot;-&quot;??_ ;_ @_ ">
                  <c:v>387</c:v>
                </c:pt>
                <c:pt idx="174" formatCode="_ * #,##0_ ;_ * \-#,##0_ ;_ * &quot;-&quot;??_ ;_ @_ ">
                  <c:v>384.43333333333334</c:v>
                </c:pt>
                <c:pt idx="175" formatCode="_ * #,##0_ ;_ * \-#,##0_ ;_ * &quot;-&quot;??_ ;_ @_ ">
                  <c:v>386.63333333333333</c:v>
                </c:pt>
                <c:pt idx="176" formatCode="_ * #,##0_ ;_ * \-#,##0_ ;_ * &quot;-&quot;??_ ;_ @_ ">
                  <c:v>385.1</c:v>
                </c:pt>
                <c:pt idx="177" formatCode="_ * #,##0_ ;_ * \-#,##0_ ;_ * &quot;-&quot;??_ ;_ @_ ">
                  <c:v>387.36666666666667</c:v>
                </c:pt>
                <c:pt idx="178" formatCode="_ * #,##0_ ;_ * \-#,##0_ ;_ * &quot;-&quot;??_ ;_ @_ ">
                  <c:v>368.62068965517244</c:v>
                </c:pt>
                <c:pt idx="179" formatCode="_ * #,##0_ ;_ * \-#,##0_ ;_ * &quot;-&quot;??_ ;_ @_ ">
                  <c:v>362.07407407407408</c:v>
                </c:pt>
                <c:pt idx="180" formatCode="_ * #,##0_ ;_ * \-#,##0_ ;_ * &quot;-&quot;??_ ;_ @_ ">
                  <c:v>339.68421052631578</c:v>
                </c:pt>
                <c:pt idx="181" formatCode="_ * #,##0_ ;_ * \-#,##0_ ;_ * &quot;-&quot;??_ ;_ @_ ">
                  <c:v>341</c:v>
                </c:pt>
                <c:pt idx="182" formatCode="_ * #,##0_ ;_ * \-#,##0_ ;_ * &quot;-&quot;??_ ;_ @_ ">
                  <c:v>337.16666666666669</c:v>
                </c:pt>
                <c:pt idx="183" formatCode="_ * #,##0_ ;_ * \-#,##0_ ;_ * &quot;-&quot;??_ ;_ @_ ">
                  <c:v>358.92307692307691</c:v>
                </c:pt>
                <c:pt idx="184" formatCode="_ * #,##0_ ;_ * \-#,##0_ ;_ * &quot;-&quot;??_ ;_ @_ ">
                  <c:v>358.41666666666669</c:v>
                </c:pt>
                <c:pt idx="185" formatCode="_ * #,##0_ ;_ * \-#,##0_ ;_ * &quot;-&quot;??_ ;_ @_ ">
                  <c:v>360.4</c:v>
                </c:pt>
                <c:pt idx="186" formatCode="_ * #,##0_ ;_ * \-#,##0_ ;_ * &quot;-&quot;??_ ;_ @_ ">
                  <c:v>365.7</c:v>
                </c:pt>
                <c:pt idx="187" formatCode="_ * #,##0_ ;_ * \-#,##0_ ;_ * &quot;-&quot;??_ ;_ @_ ">
                  <c:v>368.33333333333331</c:v>
                </c:pt>
                <c:pt idx="188" formatCode="_ * #,##0_ ;_ * \-#,##0_ ;_ * &quot;-&quot;??_ ;_ @_ ">
                  <c:v>386.125</c:v>
                </c:pt>
                <c:pt idx="189" formatCode="_ * #,##0_ ;_ * \-#,##0_ ;_ * &quot;-&quot;??_ ;_ @_ ">
                  <c:v>459.8</c:v>
                </c:pt>
                <c:pt idx="190" formatCode="_ * #,##0_ ;_ * \-#,##0_ ;_ * &quot;-&quot;??_ ;_ @_ ">
                  <c:v>459.8</c:v>
                </c:pt>
                <c:pt idx="191" formatCode="_ * #,##0_ ;_ * \-#,##0_ ;_ * &quot;-&quot;??_ ;_ @_ ">
                  <c:v>480.71428571428572</c:v>
                </c:pt>
                <c:pt idx="192" formatCode="_ * #,##0_ ;_ * \-#,##0_ ;_ * &quot;-&quot;??_ ;_ @_ ">
                  <c:v>493.375</c:v>
                </c:pt>
                <c:pt idx="193" formatCode="_ * #,##0_ ;_ * \-#,##0_ ;_ * &quot;-&quot;??_ ;_ @_ ">
                  <c:v>493.375</c:v>
                </c:pt>
                <c:pt idx="194" formatCode="_ * #,##0_ ;_ * \-#,##0_ ;_ * &quot;-&quot;??_ ;_ @_ ">
                  <c:v>490.28571428571428</c:v>
                </c:pt>
                <c:pt idx="195" formatCode="_ * #,##0_ ;_ * \-#,##0_ ;_ * &quot;-&quot;??_ ;_ @_ ">
                  <c:v>490.28571428571428</c:v>
                </c:pt>
                <c:pt idx="196" formatCode="_ * #,##0_ ;_ * \-#,##0_ ;_ * &quot;-&quot;??_ ;_ @_ ">
                  <c:v>490.28571428571428</c:v>
                </c:pt>
                <c:pt idx="197" formatCode="_ * #,##0_ ;_ * \-#,##0_ ;_ * &quot;-&quot;??_ ;_ @_ ">
                  <c:v>500.83333333333331</c:v>
                </c:pt>
                <c:pt idx="198" formatCode="_ * #,##0_ ;_ * \-#,##0_ ;_ * &quot;-&quot;??_ ;_ @_ ">
                  <c:v>500.83333333333331</c:v>
                </c:pt>
                <c:pt idx="199" formatCode="_ * #,##0_ ;_ * \-#,##0_ ;_ * &quot;-&quot;??_ ;_ @_ ">
                  <c:v>509.6</c:v>
                </c:pt>
                <c:pt idx="200" formatCode="_ * #,##0_ ;_ * \-#,##0_ ;_ * &quot;-&quot;??_ ;_ @_ ">
                  <c:v>531</c:v>
                </c:pt>
                <c:pt idx="201" formatCode="_ * #,##0_ ;_ * \-#,##0_ ;_ * &quot;-&quot;??_ ;_ @_ ">
                  <c:v>531</c:v>
                </c:pt>
                <c:pt idx="202" formatCode="_ * #,##0_ ;_ * \-#,##0_ ;_ * &quot;-&quot;??_ ;_ @_ ">
                  <c:v>529</c:v>
                </c:pt>
                <c:pt idx="203" formatCode="_ * #,##0_ ;_ * \-#,##0_ ;_ * &quot;-&quot;??_ ;_ @_ ">
                  <c:v>476</c:v>
                </c:pt>
                <c:pt idx="204" formatCode="_ * #,##0_ ;_ * \-#,##0_ ;_ * &quot;-&quot;??_ ;_ @_ ">
                  <c:v>476</c:v>
                </c:pt>
              </c:numCache>
            </c:numRef>
          </c:val>
          <c:smooth val="1"/>
        </c:ser>
        <c:dLbls>
          <c:showLegendKey val="0"/>
          <c:showVal val="0"/>
          <c:showCatName val="0"/>
          <c:showSerName val="0"/>
          <c:showPercent val="0"/>
          <c:showBubbleSize val="0"/>
        </c:dLbls>
        <c:marker val="1"/>
        <c:smooth val="0"/>
        <c:axId val="162556544"/>
        <c:axId val="162570624"/>
      </c:lineChart>
      <c:catAx>
        <c:axId val="162556544"/>
        <c:scaling>
          <c:orientation val="minMax"/>
        </c:scaling>
        <c:delete val="0"/>
        <c:axPos val="b"/>
        <c:numFmt formatCode="General" sourceLinked="1"/>
        <c:majorTickMark val="out"/>
        <c:minorTickMark val="none"/>
        <c:tickLblPos val="nextTo"/>
        <c:crossAx val="162570624"/>
        <c:crosses val="autoZero"/>
        <c:auto val="1"/>
        <c:lblAlgn val="ctr"/>
        <c:lblOffset val="100"/>
        <c:noMultiLvlLbl val="0"/>
      </c:catAx>
      <c:valAx>
        <c:axId val="162570624"/>
        <c:scaling>
          <c:orientation val="minMax"/>
        </c:scaling>
        <c:delete val="0"/>
        <c:axPos val="l"/>
        <c:majorGridlines/>
        <c:numFmt formatCode="_ * #,##0_ ;_ * \-#,##0_ ;_ * &quot;-&quot;??_ ;_ @_ " sourceLinked="1"/>
        <c:majorTickMark val="out"/>
        <c:minorTickMark val="none"/>
        <c:tickLblPos val="nextTo"/>
        <c:crossAx val="162556544"/>
        <c:crosses val="autoZero"/>
        <c:crossBetween val="between"/>
      </c:valAx>
    </c:plotArea>
    <c:legend>
      <c:legendPos val="r"/>
      <c:overlay val="0"/>
    </c:legend>
    <c:plotVisOnly val="0"/>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lineChart>
        <c:grouping val="standard"/>
        <c:varyColors val="0"/>
        <c:ser>
          <c:idx val="0"/>
          <c:order val="0"/>
          <c:tx>
            <c:strRef>
              <c:f>'Totaal per jr'!$CG$1:$CG$2</c:f>
              <c:strCache>
                <c:ptCount val="1"/>
                <c:pt idx="0">
                  <c:v>Meerwaarde [extrapolaties] Min</c:v>
                </c:pt>
              </c:strCache>
            </c:strRef>
          </c:tx>
          <c:marker>
            <c:symbol val="none"/>
          </c:marker>
          <c:cat>
            <c:numRef>
              <c:f>'Totaal per jr'!$A$8:$A$208</c:f>
              <c:numCache>
                <c:formatCode>General</c:formatCode>
                <c:ptCount val="2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numCache>
            </c:numRef>
          </c:cat>
          <c:val>
            <c:numRef>
              <c:f>'Totaal per jr'!$CG$3:$CG$238</c:f>
              <c:numCache>
                <c:formatCode>General</c:formatCode>
                <c:ptCount val="236"/>
                <c:pt idx="80" formatCode="_ * #,##0_ ;_ * \-#,##0_ ;_ * &quot;-&quot;??_ ;_ @_ ">
                  <c:v>194319.91480495594</c:v>
                </c:pt>
                <c:pt idx="81" formatCode="_ * #,##0_ ;_ * \-#,##0_ ;_ * &quot;-&quot;??_ ;_ @_ ">
                  <c:v>471960.89712333691</c:v>
                </c:pt>
                <c:pt idx="82" formatCode="_ * #,##0_ ;_ * \-#,##0_ ;_ * &quot;-&quot;??_ ;_ @_ ">
                  <c:v>326429.59474014549</c:v>
                </c:pt>
                <c:pt idx="83" formatCode="_ * #,##0_ ;_ * \-#,##0_ ;_ * &quot;-&quot;??_ ;_ @_ ">
                  <c:v>188507.41598480547</c:v>
                </c:pt>
                <c:pt idx="84" formatCode="_ * #,##0_ ;_ * \-#,##0_ ;_ * &quot;-&quot;??_ ;_ @_ ">
                  <c:v>309137.84923698753</c:v>
                </c:pt>
                <c:pt idx="85" formatCode="_ * #,##0_ ;_ * \-#,##0_ ;_ * &quot;-&quot;??_ ;_ @_ ">
                  <c:v>719917.64647921384</c:v>
                </c:pt>
                <c:pt idx="86" formatCode="_ * #,##0_ ;_ * \-#,##0_ ;_ * &quot;-&quot;??_ ;_ @_ ">
                  <c:v>435934.00428173947</c:v>
                </c:pt>
                <c:pt idx="87" formatCode="_ * #,##0_ ;_ * \-#,##0_ ;_ * &quot;-&quot;??_ ;_ @_ ">
                  <c:v>291060.21077844314</c:v>
                </c:pt>
                <c:pt idx="88" formatCode="_ * #,##0_ ;_ * \-#,##0_ ;_ * &quot;-&quot;??_ ;_ @_ ">
                  <c:v>363942.54166197189</c:v>
                </c:pt>
                <c:pt idx="89" formatCode="_ * #,##0_ ;_ * \-#,##0_ ;_ * &quot;-&quot;??_ ;_ @_ ">
                  <c:v>367289.36929739453</c:v>
                </c:pt>
                <c:pt idx="90" formatCode="_ * #,##0_ ;_ * \-#,##0_ ;_ * &quot;-&quot;??_ ;_ @_ ">
                  <c:v>415111.81189787458</c:v>
                </c:pt>
                <c:pt idx="91" formatCode="_ * #,##0_ ;_ * \-#,##0_ ;_ * &quot;-&quot;??_ ;_ @_ ">
                  <c:v>430388.2855866488</c:v>
                </c:pt>
                <c:pt idx="92" formatCode="_ * #,##0_ ;_ * \-#,##0_ ;_ * &quot;-&quot;??_ ;_ @_ ">
                  <c:v>784810.22024410509</c:v>
                </c:pt>
                <c:pt idx="93" formatCode="_ * #,##0_ ;_ * \-#,##0_ ;_ * &quot;-&quot;??_ ;_ @_ ">
                  <c:v>520779.3957608944</c:v>
                </c:pt>
                <c:pt idx="94" formatCode="_ * #,##0_ ;_ * \-#,##0_ ;_ * &quot;-&quot;??_ ;_ @_ ">
                  <c:v>334628.26949598419</c:v>
                </c:pt>
                <c:pt idx="95" formatCode="_ * #,##0_ ;_ * \-#,##0_ ;_ * &quot;-&quot;??_ ;_ @_ ">
                  <c:v>107599.63269450964</c:v>
                </c:pt>
                <c:pt idx="96" formatCode="_ * #,##0_ ;_ * \-#,##0_ ;_ * &quot;-&quot;??_ ;_ @_ ">
                  <c:v>450633.56092424027</c:v>
                </c:pt>
                <c:pt idx="97" formatCode="_ * #,##0_ ;_ * \-#,##0_ ;_ * &quot;-&quot;??_ ;_ @_ ">
                  <c:v>176169.07374002284</c:v>
                </c:pt>
                <c:pt idx="98" formatCode="_ * #,##0_ ;_ * \-#,##0_ ;_ * &quot;-&quot;??_ ;_ @_ ">
                  <c:v>360168.73677185894</c:v>
                </c:pt>
                <c:pt idx="99" formatCode="_ * #,##0_ ;_ * \-#,##0_ ;_ * &quot;-&quot;??_ ;_ @_ ">
                  <c:v>458385.64212187601</c:v>
                </c:pt>
                <c:pt idx="100" formatCode="_ * #,##0_ ;_ * \-#,##0_ ;_ * &quot;-&quot;??_ ;_ @_ ">
                  <c:v>273694.93303609639</c:v>
                </c:pt>
                <c:pt idx="101" formatCode="_ * #,##0_ ;_ * \-#,##0_ ;_ * &quot;-&quot;??_ ;_ @_ ">
                  <c:v>255814.89206250064</c:v>
                </c:pt>
                <c:pt idx="102" formatCode="_ * #,##0_ ;_ * \-#,##0_ ;_ * &quot;-&quot;??_ ;_ @_ ">
                  <c:v>355971.46134520456</c:v>
                </c:pt>
                <c:pt idx="103" formatCode="_ * #,##0_ ;_ * \-#,##0_ ;_ * &quot;-&quot;??_ ;_ @_ ">
                  <c:v>748502.80046766356</c:v>
                </c:pt>
                <c:pt idx="104" formatCode="_ * #,##0_ ;_ * \-#,##0_ ;_ * &quot;-&quot;??_ ;_ @_ ">
                  <c:v>752344.59536768426</c:v>
                </c:pt>
                <c:pt idx="105" formatCode="_ * #,##0_ ;_ * \-#,##0_ ;_ * &quot;-&quot;??_ ;_ @_ ">
                  <c:v>445672.46033343772</c:v>
                </c:pt>
                <c:pt idx="106" formatCode="_ * #,##0_ ;_ * \-#,##0_ ;_ * &quot;-&quot;??_ ;_ @_ ">
                  <c:v>1205087.196939298</c:v>
                </c:pt>
                <c:pt idx="107" formatCode="_ * #,##0_ ;_ * \-#,##0_ ;_ * &quot;-&quot;??_ ;_ @_ ">
                  <c:v>420515.35841403389</c:v>
                </c:pt>
                <c:pt idx="108" formatCode="_ * #,##0_ ;_ * \-#,##0_ ;_ * &quot;-&quot;??_ ;_ @_ ">
                  <c:v>261908.50789863005</c:v>
                </c:pt>
                <c:pt idx="109" formatCode="_ * #,##0_ ;_ * \-#,##0_ ;_ * &quot;-&quot;??_ ;_ @_ ">
                  <c:v>271901.54851748358</c:v>
                </c:pt>
                <c:pt idx="110" formatCode="_ * #,##0_ ;_ * \-#,##0_ ;_ * &quot;-&quot;??_ ;_ @_ ">
                  <c:v>583017.6968446743</c:v>
                </c:pt>
                <c:pt idx="111" formatCode="_ * #,##0_ ;_ * \-#,##0_ ;_ * &quot;-&quot;??_ ;_ @_ ">
                  <c:v>308618.51275055396</c:v>
                </c:pt>
                <c:pt idx="112" formatCode="_ * #,##0_ ;_ * \-#,##0_ ;_ * &quot;-&quot;??_ ;_ @_ ">
                  <c:v>585477.9664101454</c:v>
                </c:pt>
                <c:pt idx="113" formatCode="_ * #,##0_ ;_ * \-#,##0_ ;_ * &quot;-&quot;??_ ;_ @_ ">
                  <c:v>430049.84271340346</c:v>
                </c:pt>
                <c:pt idx="114" formatCode="_ * #,##0_ ;_ * \-#,##0_ ;_ * &quot;-&quot;??_ ;_ @_ ">
                  <c:v>401737.39295044437</c:v>
                </c:pt>
                <c:pt idx="115" formatCode="_ * #,##0_ ;_ * \-#,##0_ ;_ * &quot;-&quot;??_ ;_ @_ ">
                  <c:v>590511.87470040517</c:v>
                </c:pt>
                <c:pt idx="116" formatCode="_ * #,##0_ ;_ * \-#,##0_ ;_ * &quot;-&quot;??_ ;_ @_ ">
                  <c:v>406992.44078855863</c:v>
                </c:pt>
                <c:pt idx="117" formatCode="_ * #,##0_ ;_ * \-#,##0_ ;_ * &quot;-&quot;??_ ;_ @_ ">
                  <c:v>373082.85676877311</c:v>
                </c:pt>
                <c:pt idx="118" formatCode="_ * #,##0_ ;_ * \-#,##0_ ;_ * &quot;-&quot;??_ ;_ @_ ">
                  <c:v>250872.93906696516</c:v>
                </c:pt>
                <c:pt idx="119" formatCode="_ * #,##0_ ;_ * \-#,##0_ ;_ * &quot;-&quot;??_ ;_ @_ ">
                  <c:v>637447.82105188526</c:v>
                </c:pt>
                <c:pt idx="120" formatCode="_ * #,##0_ ;_ * \-#,##0_ ;_ * &quot;-&quot;??_ ;_ @_ ">
                  <c:v>525195.64613883395</c:v>
                </c:pt>
                <c:pt idx="121" formatCode="_ * #,##0_ ;_ * \-#,##0_ ;_ * &quot;-&quot;??_ ;_ @_ ">
                  <c:v>508275.06046972616</c:v>
                </c:pt>
                <c:pt idx="122" formatCode="_ * #,##0_ ;_ * \-#,##0_ ;_ * &quot;-&quot;??_ ;_ @_ ">
                  <c:v>535619.62156384287</c:v>
                </c:pt>
                <c:pt idx="123" formatCode="_ * #,##0_ ;_ * \-#,##0_ ;_ * &quot;-&quot;??_ ;_ @_ ">
                  <c:v>226159.94541414184</c:v>
                </c:pt>
                <c:pt idx="124" formatCode="_ * #,##0_ ;_ * \-#,##0_ ;_ * &quot;-&quot;??_ ;_ @_ ">
                  <c:v>403031.6429517002</c:v>
                </c:pt>
                <c:pt idx="125" formatCode="_ * #,##0_ ;_ * \-#,##0_ ;_ * &quot;-&quot;??_ ;_ @_ ">
                  <c:v>262673.07417184516</c:v>
                </c:pt>
                <c:pt idx="126" formatCode="_ * #,##0_ ;_ * \-#,##0_ ;_ * &quot;-&quot;??_ ;_ @_ ">
                  <c:v>276843.65701183275</c:v>
                </c:pt>
                <c:pt idx="127" formatCode="_ * #,##0_ ;_ * \-#,##0_ ;_ * &quot;-&quot;??_ ;_ @_ ">
                  <c:v>78224.541165622824</c:v>
                </c:pt>
                <c:pt idx="128" formatCode="_ * #,##0_ ;_ * \-#,##0_ ;_ * &quot;-&quot;??_ ;_ @_ ">
                  <c:v>404589.78112979018</c:v>
                </c:pt>
                <c:pt idx="129" formatCode="_ * #,##0_ ;_ * \-#,##0_ ;_ * &quot;-&quot;??_ ;_ @_ ">
                  <c:v>368729.51959421166</c:v>
                </c:pt>
                <c:pt idx="130" formatCode="_ * #,##0_ ;_ * \-#,##0_ ;_ * &quot;-&quot;??_ ;_ @_ ">
                  <c:v>465643.03141125297</c:v>
                </c:pt>
                <c:pt idx="131" formatCode="_ * #,##0_ ;_ * \-#,##0_ ;_ * &quot;-&quot;??_ ;_ @_ ">
                  <c:v>371934.49983791751</c:v>
                </c:pt>
                <c:pt idx="132" formatCode="_ * #,##0_ ;_ * \-#,##0_ ;_ * &quot;-&quot;??_ ;_ @_ ">
                  <c:v>383848.47674424492</c:v>
                </c:pt>
                <c:pt idx="133" formatCode="_ * #,##0_ ;_ * \-#,##0_ ;_ * &quot;-&quot;??_ ;_ @_ ">
                  <c:v>212856.07074031769</c:v>
                </c:pt>
                <c:pt idx="134" formatCode="_ * #,##0_ ;_ * \-#,##0_ ;_ * &quot;-&quot;??_ ;_ @_ ">
                  <c:v>282715.33065969433</c:v>
                </c:pt>
                <c:pt idx="135" formatCode="_ * #,##0_ ;_ * \-#,##0_ ;_ * &quot;-&quot;??_ ;_ @_ ">
                  <c:v>237155.17829085948</c:v>
                </c:pt>
                <c:pt idx="136" formatCode="_ * #,##0_ ;_ * \-#,##0_ ;_ * &quot;-&quot;??_ ;_ @_ ">
                  <c:v>220828.60725623183</c:v>
                </c:pt>
                <c:pt idx="137" formatCode="_ * #,##0_ ;_ * \-#,##0_ ;_ * &quot;-&quot;??_ ;_ @_ ">
                  <c:v>294094.34591877414</c:v>
                </c:pt>
                <c:pt idx="138" formatCode="_ * #,##0_ ;_ * \-#,##0_ ;_ * &quot;-&quot;??_ ;_ @_ ">
                  <c:v>314716.84683339437</c:v>
                </c:pt>
                <c:pt idx="139" formatCode="_ * #,##0_ ;_ * \-#,##0_ ;_ * &quot;-&quot;??_ ;_ @_ ">
                  <c:v>361194.63405309728</c:v>
                </c:pt>
                <c:pt idx="140" formatCode="_ * #,##0_ ;_ * \-#,##0_ ;_ * &quot;-&quot;??_ ;_ @_ ">
                  <c:v>270652.83912729751</c:v>
                </c:pt>
                <c:pt idx="141" formatCode="_ * #,##0_ ;_ * \-#,##0_ ;_ * &quot;-&quot;??_ ;_ @_ ">
                  <c:v>331438.02999999997</c:v>
                </c:pt>
                <c:pt idx="142" formatCode="_ * #,##0_ ;_ * \-#,##0_ ;_ * &quot;-&quot;??_ ;_ @_ ">
                  <c:v>183552.61741666668</c:v>
                </c:pt>
                <c:pt idx="143" formatCode="_ * #,##0_ ;_ * \-#,##0_ ;_ * &quot;-&quot;??_ ;_ @_ ">
                  <c:v>23605.775816006611</c:v>
                </c:pt>
                <c:pt idx="144" formatCode="_ * #,##0_ ;_ * \-#,##0_ ;_ * &quot;-&quot;??_ ;_ @_ ">
                  <c:v>169770.50283193277</c:v>
                </c:pt>
                <c:pt idx="145" formatCode="_ * #,##0_ ;_ * \-#,##0_ ;_ * &quot;-&quot;??_ ;_ @_ ">
                  <c:v>48013.026390476189</c:v>
                </c:pt>
                <c:pt idx="146" formatCode="_ * #,##0_ ;_ * \-#,##0_ ;_ * &quot;-&quot;??_ ;_ @_ ">
                  <c:v>277633.98011904763</c:v>
                </c:pt>
                <c:pt idx="147" formatCode="_ * #,##0_ ;_ * \-#,##0_ ;_ * &quot;-&quot;??_ ;_ @_ ">
                  <c:v>233556.85094665622</c:v>
                </c:pt>
                <c:pt idx="148" formatCode="_ * #,##0_ ;_ * \-#,##0_ ;_ * &quot;-&quot;??_ ;_ @_ ">
                  <c:v>339564.65848148154</c:v>
                </c:pt>
                <c:pt idx="149" formatCode="_ * #,##0_ ;_ * \-#,##0_ ;_ * &quot;-&quot;??_ ;_ @_ ">
                  <c:v>434492.69493333332</c:v>
                </c:pt>
                <c:pt idx="150" formatCode="_ * #,##0_ ;_ * \-#,##0_ ;_ * &quot;-&quot;??_ ;_ @_ ">
                  <c:v>426847.87605946721</c:v>
                </c:pt>
                <c:pt idx="151" formatCode="_ * #,##0_ ;_ * \-#,##0_ ;_ * &quot;-&quot;??_ ;_ @_ ">
                  <c:v>385093.11573333328</c:v>
                </c:pt>
                <c:pt idx="152" formatCode="_ * #,##0_ ;_ * \-#,##0_ ;_ * &quot;-&quot;??_ ;_ @_ ">
                  <c:v>488500.989906542</c:v>
                </c:pt>
                <c:pt idx="153" formatCode="_ * #,##0_ ;_ * \-#,##0_ ;_ * &quot;-&quot;??_ ;_ @_ ">
                  <c:v>322271.98735179967</c:v>
                </c:pt>
                <c:pt idx="154" formatCode="_ * #,##0_ ;_ * \-#,##0_ ;_ * &quot;-&quot;??_ ;_ @_ ">
                  <c:v>430536.59110431373</c:v>
                </c:pt>
                <c:pt idx="155" formatCode="_ * #,##0_ ;_ * \-#,##0_ ;_ * &quot;-&quot;??_ ;_ @_ ">
                  <c:v>297806.04632897605</c:v>
                </c:pt>
                <c:pt idx="156" formatCode="_ * #,##0_ ;_ * \-#,##0_ ;_ * &quot;-&quot;??_ ;_ @_ ">
                  <c:v>295693.59709448996</c:v>
                </c:pt>
                <c:pt idx="157" formatCode="_ * #,##0_ ;_ * \-#,##0_ ;_ * &quot;-&quot;??_ ;_ @_ ">
                  <c:v>244758.43152917561</c:v>
                </c:pt>
                <c:pt idx="158" formatCode="_ * #,##0_ ;_ * \-#,##0_ ;_ * &quot;-&quot;??_ ;_ @_ ">
                  <c:v>244464.67112440476</c:v>
                </c:pt>
                <c:pt idx="159" formatCode="_ * #,##0_ ;_ * \-#,##0_ ;_ * &quot;-&quot;??_ ;_ @_ ">
                  <c:v>664844.33526878292</c:v>
                </c:pt>
                <c:pt idx="160" formatCode="_ * #,##0_ ;_ * \-#,##0_ ;_ * &quot;-&quot;??_ ;_ @_ ">
                  <c:v>282215.06462286302</c:v>
                </c:pt>
                <c:pt idx="161" formatCode="_ * #,##0_ ;_ * \-#,##0_ ;_ * &quot;-&quot;??_ ;_ @_ ">
                  <c:v>513816.92786285706</c:v>
                </c:pt>
                <c:pt idx="162" formatCode="_ * #,##0_ ;_ * \-#,##0_ ;_ * &quot;-&quot;??_ ;_ @_ ">
                  <c:v>417836.96959406341</c:v>
                </c:pt>
                <c:pt idx="163" formatCode="_ * #,##0_ ;_ * \-#,##0_ ;_ * &quot;-&quot;??_ ;_ @_ ">
                  <c:v>749789.32715822593</c:v>
                </c:pt>
                <c:pt idx="164" formatCode="_ * #,##0_ ;_ * \-#,##0_ ;_ * &quot;-&quot;??_ ;_ @_ ">
                  <c:v>553451.84602722595</c:v>
                </c:pt>
                <c:pt idx="165" formatCode="_ * #,##0_ ;_ * \-#,##0_ ;_ * &quot;-&quot;??_ ;_ @_ ">
                  <c:v>396223.76694529911</c:v>
                </c:pt>
                <c:pt idx="166" formatCode="_ * #,##0_ ;_ * \-#,##0_ ;_ * &quot;-&quot;??_ ;_ @_ ">
                  <c:v>473570.76513763436</c:v>
                </c:pt>
                <c:pt idx="167" formatCode="_ * #,##0_ ;_ * \-#,##0_ ;_ * &quot;-&quot;??_ ;_ @_ ">
                  <c:v>691789.40021979564</c:v>
                </c:pt>
                <c:pt idx="168" formatCode="_ * #,##0_ ;_ * \-#,##0_ ;_ * &quot;-&quot;??_ ;_ @_ ">
                  <c:v>670174.50365980854</c:v>
                </c:pt>
                <c:pt idx="169" formatCode="_ * #,##0_ ;_ * \-#,##0_ ;_ * &quot;-&quot;??_ ;_ @_ ">
                  <c:v>524736.48376349185</c:v>
                </c:pt>
                <c:pt idx="170" formatCode="_ * #,##0_ ;_ * \-#,##0_ ;_ * &quot;-&quot;??_ ;_ @_ ">
                  <c:v>826768.41661102697</c:v>
                </c:pt>
                <c:pt idx="171" formatCode="_ * #,##0_ ;_ * \-#,##0_ ;_ * &quot;-&quot;??_ ;_ @_ ">
                  <c:v>1123508.9324538657</c:v>
                </c:pt>
                <c:pt idx="172" formatCode="_ * #,##0_ ;_ * \-#,##0_ ;_ * &quot;-&quot;??_ ;_ @_ ">
                  <c:v>797086.0925890283</c:v>
                </c:pt>
                <c:pt idx="173" formatCode="_ * #,##0_ ;_ * \-#,##0_ ;_ * &quot;-&quot;??_ ;_ @_ ">
                  <c:v>619247.12599987432</c:v>
                </c:pt>
                <c:pt idx="174" formatCode="_ * #,##0_ ;_ * \-#,##0_ ;_ * &quot;-&quot;??_ ;_ @_ ">
                  <c:v>651682.06845306058</c:v>
                </c:pt>
                <c:pt idx="175" formatCode="_ * #,##0_ ;_ * \-#,##0_ ;_ * &quot;-&quot;??_ ;_ @_ ">
                  <c:v>1258557.3416282283</c:v>
                </c:pt>
                <c:pt idx="176" formatCode="_ * #,##0_ ;_ * \-#,##0_ ;_ * &quot;-&quot;??_ ;_ @_ ">
                  <c:v>957184.99965236289</c:v>
                </c:pt>
                <c:pt idx="177" formatCode="_ * #,##0_ ;_ * \-#,##0_ ;_ * &quot;-&quot;??_ ;_ @_ ">
                  <c:v>863793.46532926324</c:v>
                </c:pt>
                <c:pt idx="178" formatCode="_ * #,##0_ ;_ * \-#,##0_ ;_ * &quot;-&quot;??_ ;_ @_ ">
                  <c:v>764189.08949329739</c:v>
                </c:pt>
                <c:pt idx="179" formatCode="_ * #,##0_ ;_ * \-#,##0_ ;_ * &quot;-&quot;??_ ;_ @_ ">
                  <c:v>647273.14993870247</c:v>
                </c:pt>
                <c:pt idx="180" formatCode="_ * #,##0_ ;_ * \-#,##0_ ;_ * &quot;-&quot;??_ ;_ @_ ">
                  <c:v>576895.50480263529</c:v>
                </c:pt>
                <c:pt idx="181" formatCode="_ * #,##0_ ;_ * \-#,##0_ ;_ * &quot;-&quot;??_ ;_ @_ ">
                  <c:v>310775.87111521757</c:v>
                </c:pt>
                <c:pt idx="182" formatCode="_ * #,##0_ ;_ * \-#,##0_ ;_ * &quot;-&quot;??_ ;_ @_ ">
                  <c:v>464343.05743398902</c:v>
                </c:pt>
                <c:pt idx="183" formatCode="_ * #,##0_ ;_ * \-#,##0_ ;_ * &quot;-&quot;??_ ;_ @_ ">
                  <c:v>266430.0327953216</c:v>
                </c:pt>
                <c:pt idx="184" formatCode="_ * #,##0_ ;_ * \-#,##0_ ;_ * &quot;-&quot;??_ ;_ @_ ">
                  <c:v>364171.24863288895</c:v>
                </c:pt>
                <c:pt idx="185" formatCode="_ * #,##0_ ;_ * \-#,##0_ ;_ * &quot;-&quot;??_ ;_ @_ ">
                  <c:v>503229.27313729614</c:v>
                </c:pt>
                <c:pt idx="186" formatCode="_ * #,##0_ ;_ * \-#,##0_ ;_ * &quot;-&quot;??_ ;_ @_ ">
                  <c:v>371921.04791463405</c:v>
                </c:pt>
                <c:pt idx="187" formatCode="_ * #,##0_ ;_ * \-#,##0_ ;_ * &quot;-&quot;??_ ;_ @_ ">
                  <c:v>109377.4418</c:v>
                </c:pt>
                <c:pt idx="188" formatCode="_ * #,##0_ ;_ * \-#,##0_ ;_ * &quot;-&quot;??_ ;_ @_ ">
                  <c:v>128405.28534122746</c:v>
                </c:pt>
                <c:pt idx="189" formatCode="_ * #,##0_ ;_ * \-#,##0_ ;_ * &quot;-&quot;??_ ;_ @_ ">
                  <c:v>254085.57042785533</c:v>
                </c:pt>
                <c:pt idx="190" formatCode="_ * #,##0_ ;_ * \-#,##0_ ;_ * &quot;-&quot;??_ ;_ @_ ">
                  <c:v>537767.7099255342</c:v>
                </c:pt>
                <c:pt idx="191" formatCode="_ * #,##0_ ;_ * \-#,##0_ ;_ * &quot;-&quot;??_ ;_ @_ ">
                  <c:v>0</c:v>
                </c:pt>
                <c:pt idx="192" formatCode="_ * #,##0_ ;_ * \-#,##0_ ;_ * &quot;-&quot;??_ ;_ @_ ">
                  <c:v>392505.31833333324</c:v>
                </c:pt>
                <c:pt idx="193" formatCode="_ * #,##0_ ;_ * \-#,##0_ ;_ * &quot;-&quot;??_ ;_ @_ ">
                  <c:v>277325.1039166667</c:v>
                </c:pt>
                <c:pt idx="194" formatCode="_ * #,##0_ ;_ * \-#,##0_ ;_ * &quot;-&quot;??_ ;_ @_ ">
                  <c:v>230259.57747222221</c:v>
                </c:pt>
                <c:pt idx="195" formatCode="_ * #,##0_ ;_ * \-#,##0_ ;_ * &quot;-&quot;??_ ;_ @_ ">
                  <c:v>305697.24061904766</c:v>
                </c:pt>
                <c:pt idx="196" formatCode="_ * #,##0_ ;_ * \-#,##0_ ;_ * &quot;-&quot;??_ ;_ @_ ">
                  <c:v>517969.69068474986</c:v>
                </c:pt>
                <c:pt idx="197" formatCode="_ * #,##0_ ;_ * \-#,##0_ ;_ * &quot;-&quot;??_ ;_ @_ ">
                  <c:v>421919.38033623731</c:v>
                </c:pt>
                <c:pt idx="198" formatCode="_ * #,##0_ ;_ * \-#,##0_ ;_ * &quot;-&quot;??_ ;_ @_ ">
                  <c:v>682486.57668586122</c:v>
                </c:pt>
                <c:pt idx="199" formatCode="_ * #,##0_ ;_ * \-#,##0_ ;_ * &quot;-&quot;??_ ;_ @_ ">
                  <c:v>46221.412966666656</c:v>
                </c:pt>
                <c:pt idx="200" formatCode="_ * #,##0_ ;_ * \-#,##0_ ;_ * &quot;-&quot;??_ ;_ @_ ">
                  <c:v>144238.11324999999</c:v>
                </c:pt>
                <c:pt idx="201" formatCode="_ * #,##0_ ;_ * \-#,##0_ ;_ * &quot;-&quot;??_ ;_ @_ ">
                  <c:v>0</c:v>
                </c:pt>
                <c:pt idx="202" formatCode="_ * #,##0_ ;_ * \-#,##0_ ;_ * &quot;-&quot;??_ ;_ @_ ">
                  <c:v>0</c:v>
                </c:pt>
                <c:pt idx="203" formatCode="_ * #,##0_ ;_ * \-#,##0_ ;_ * &quot;-&quot;??_ ;_ @_ ">
                  <c:v>0</c:v>
                </c:pt>
                <c:pt idx="204" formatCode="_ * #,##0_ ;_ * \-#,##0_ ;_ * &quot;-&quot;??_ ;_ @_ ">
                  <c:v>0</c:v>
                </c:pt>
                <c:pt idx="205" formatCode="_ * #,##0_ ;_ * \-#,##0_ ;_ * &quot;-&quot;??_ ;_ @_ ">
                  <c:v>0</c:v>
                </c:pt>
                <c:pt idx="206" formatCode="_ * #,##0_ ;_ * \-#,##0_ ;_ * &quot;-&quot;??_ ;_ @_ ">
                  <c:v>0</c:v>
                </c:pt>
                <c:pt idx="207" formatCode="_ * #,##0_ ;_ * \-#,##0_ ;_ * &quot;-&quot;??_ ;_ @_ ">
                  <c:v>0</c:v>
                </c:pt>
                <c:pt idx="208" formatCode="_ * #,##0_ ;_ * \-#,##0_ ;_ * &quot;-&quot;??_ ;_ @_ ">
                  <c:v>0</c:v>
                </c:pt>
                <c:pt idx="209" formatCode="_ * #,##0_ ;_ * \-#,##0_ ;_ * &quot;-&quot;??_ ;_ @_ ">
                  <c:v>0</c:v>
                </c:pt>
                <c:pt idx="210" formatCode="_ * #,##0_ ;_ * \-#,##0_ ;_ * &quot;-&quot;??_ ;_ @_ ">
                  <c:v>0</c:v>
                </c:pt>
                <c:pt idx="211" formatCode="_ * #,##0_ ;_ * \-#,##0_ ;_ * &quot;-&quot;??_ ;_ @_ ">
                  <c:v>0</c:v>
                </c:pt>
                <c:pt idx="212" formatCode="_ * #,##0_ ;_ * \-#,##0_ ;_ * &quot;-&quot;??_ ;_ @_ ">
                  <c:v>0</c:v>
                </c:pt>
                <c:pt idx="213" formatCode="_ * #,##0_ ;_ * \-#,##0_ ;_ * &quot;-&quot;??_ ;_ @_ ">
                  <c:v>0</c:v>
                </c:pt>
              </c:numCache>
            </c:numRef>
          </c:val>
          <c:smooth val="0"/>
        </c:ser>
        <c:ser>
          <c:idx val="1"/>
          <c:order val="1"/>
          <c:tx>
            <c:strRef>
              <c:f>'Totaal per jr'!$CH$1:$CH$2</c:f>
              <c:strCache>
                <c:ptCount val="1"/>
                <c:pt idx="0">
                  <c:v>Meerwaarde [extrapolaties] Max</c:v>
                </c:pt>
              </c:strCache>
            </c:strRef>
          </c:tx>
          <c:marker>
            <c:symbol val="none"/>
          </c:marker>
          <c:cat>
            <c:numRef>
              <c:f>'Totaal per jr'!$A$8:$A$208</c:f>
              <c:numCache>
                <c:formatCode>General</c:formatCode>
                <c:ptCount val="2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numCache>
            </c:numRef>
          </c:cat>
          <c:val>
            <c:numRef>
              <c:f>'Totaal per jr'!$CH$3:$CH$238</c:f>
              <c:numCache>
                <c:formatCode>General</c:formatCode>
                <c:ptCount val="236"/>
                <c:pt idx="80" formatCode="_ * #,##0_ ;_ * \-#,##0_ ;_ * &quot;-&quot;??_ ;_ @_ ">
                  <c:v>199011.91115810673</c:v>
                </c:pt>
                <c:pt idx="81" formatCode="_ * #,##0_ ;_ * \-#,##0_ ;_ * &quot;-&quot;??_ ;_ @_ ">
                  <c:v>589085.34479938273</c:v>
                </c:pt>
                <c:pt idx="82" formatCode="_ * #,##0_ ;_ * \-#,##0_ ;_ * &quot;-&quot;??_ ;_ @_ ">
                  <c:v>427730.84514302656</c:v>
                </c:pt>
                <c:pt idx="83" formatCode="_ * #,##0_ ;_ * \-#,##0_ ;_ * &quot;-&quot;??_ ;_ @_ ">
                  <c:v>224528.1893675946</c:v>
                </c:pt>
                <c:pt idx="84" formatCode="_ * #,##0_ ;_ * \-#,##0_ ;_ * &quot;-&quot;??_ ;_ @_ ">
                  <c:v>372173.87844097865</c:v>
                </c:pt>
                <c:pt idx="85" formatCode="_ * #,##0_ ;_ * \-#,##0_ ;_ * &quot;-&quot;??_ ;_ @_ ">
                  <c:v>733094.1688402415</c:v>
                </c:pt>
                <c:pt idx="86" formatCode="_ * #,##0_ ;_ * \-#,##0_ ;_ * &quot;-&quot;??_ ;_ @_ ">
                  <c:v>689717.60096638149</c:v>
                </c:pt>
                <c:pt idx="87" formatCode="_ * #,##0_ ;_ * \-#,##0_ ;_ * &quot;-&quot;??_ ;_ @_ ">
                  <c:v>406882.94249329146</c:v>
                </c:pt>
                <c:pt idx="88" formatCode="_ * #,##0_ ;_ * \-#,##0_ ;_ * &quot;-&quot;??_ ;_ @_ ">
                  <c:v>487201.77314285701</c:v>
                </c:pt>
                <c:pt idx="89" formatCode="_ * #,##0_ ;_ * \-#,##0_ ;_ * &quot;-&quot;??_ ;_ @_ ">
                  <c:v>497383.80776381237</c:v>
                </c:pt>
                <c:pt idx="90" formatCode="_ * #,##0_ ;_ * \-#,##0_ ;_ * &quot;-&quot;??_ ;_ @_ ">
                  <c:v>621807.36329548922</c:v>
                </c:pt>
                <c:pt idx="91" formatCode="_ * #,##0_ ;_ * \-#,##0_ ;_ * &quot;-&quot;??_ ;_ @_ ">
                  <c:v>675283.16133959487</c:v>
                </c:pt>
                <c:pt idx="92" formatCode="_ * #,##0_ ;_ * \-#,##0_ ;_ * &quot;-&quot;??_ ;_ @_ ">
                  <c:v>1136929.8758554875</c:v>
                </c:pt>
                <c:pt idx="93" formatCode="_ * #,##0_ ;_ * \-#,##0_ ;_ * &quot;-&quot;??_ ;_ @_ ">
                  <c:v>781382.403483517</c:v>
                </c:pt>
                <c:pt idx="94" formatCode="_ * #,##0_ ;_ * \-#,##0_ ;_ * &quot;-&quot;??_ ;_ @_ ">
                  <c:v>426112.2201805177</c:v>
                </c:pt>
                <c:pt idx="95" formatCode="_ * #,##0_ ;_ * \-#,##0_ ;_ * &quot;-&quot;??_ ;_ @_ ">
                  <c:v>119080.30493080754</c:v>
                </c:pt>
                <c:pt idx="96" formatCode="_ * #,##0_ ;_ * \-#,##0_ ;_ * &quot;-&quot;??_ ;_ @_ ">
                  <c:v>616201.7185660227</c:v>
                </c:pt>
                <c:pt idx="97" formatCode="_ * #,##0_ ;_ * \-#,##0_ ;_ * &quot;-&quot;??_ ;_ @_ ">
                  <c:v>242165.24642276511</c:v>
                </c:pt>
                <c:pt idx="98" formatCode="_ * #,##0_ ;_ * \-#,##0_ ;_ * &quot;-&quot;??_ ;_ @_ ">
                  <c:v>462613.28029478743</c:v>
                </c:pt>
                <c:pt idx="99" formatCode="_ * #,##0_ ;_ * \-#,##0_ ;_ * &quot;-&quot;??_ ;_ @_ ">
                  <c:v>587845.49862776021</c:v>
                </c:pt>
                <c:pt idx="100" formatCode="_ * #,##0_ ;_ * \-#,##0_ ;_ * &quot;-&quot;??_ ;_ @_ ">
                  <c:v>348661.32383310207</c:v>
                </c:pt>
                <c:pt idx="101" formatCode="_ * #,##0_ ;_ * \-#,##0_ ;_ * &quot;-&quot;??_ ;_ @_ ">
                  <c:v>290550.74626147706</c:v>
                </c:pt>
                <c:pt idx="102" formatCode="_ * #,##0_ ;_ * \-#,##0_ ;_ * &quot;-&quot;??_ ;_ @_ ">
                  <c:v>399508.97906387766</c:v>
                </c:pt>
                <c:pt idx="103" formatCode="_ * #,##0_ ;_ * \-#,##0_ ;_ * &quot;-&quot;??_ ;_ @_ ">
                  <c:v>1028994.9395571967</c:v>
                </c:pt>
                <c:pt idx="104" formatCode="_ * #,##0_ ;_ * \-#,##0_ ;_ * &quot;-&quot;??_ ;_ @_ ">
                  <c:v>873311.94051906024</c:v>
                </c:pt>
                <c:pt idx="105" formatCode="_ * #,##0_ ;_ * \-#,##0_ ;_ * &quot;-&quot;??_ ;_ @_ ">
                  <c:v>812153.69320251408</c:v>
                </c:pt>
                <c:pt idx="106" formatCode="_ * #,##0_ ;_ * \-#,##0_ ;_ * &quot;-&quot;??_ ;_ @_ ">
                  <c:v>1603502.3508846774</c:v>
                </c:pt>
                <c:pt idx="107" formatCode="_ * #,##0_ ;_ * \-#,##0_ ;_ * &quot;-&quot;??_ ;_ @_ ">
                  <c:v>504128.4296162604</c:v>
                </c:pt>
                <c:pt idx="108" formatCode="_ * #,##0_ ;_ * \-#,##0_ ;_ * &quot;-&quot;??_ ;_ @_ ">
                  <c:v>311901.28949131496</c:v>
                </c:pt>
                <c:pt idx="109" formatCode="_ * #,##0_ ;_ * \-#,##0_ ;_ * &quot;-&quot;??_ ;_ @_ ">
                  <c:v>332620.07129891304</c:v>
                </c:pt>
                <c:pt idx="110" formatCode="_ * #,##0_ ;_ * \-#,##0_ ;_ * &quot;-&quot;??_ ;_ @_ ">
                  <c:v>644110.19514945766</c:v>
                </c:pt>
                <c:pt idx="111" formatCode="_ * #,##0_ ;_ * \-#,##0_ ;_ * &quot;-&quot;??_ ;_ @_ ">
                  <c:v>443821.8021282159</c:v>
                </c:pt>
                <c:pt idx="112" formatCode="_ * #,##0_ ;_ * \-#,##0_ ;_ * &quot;-&quot;??_ ;_ @_ ">
                  <c:v>663961.26407294348</c:v>
                </c:pt>
                <c:pt idx="113" formatCode="_ * #,##0_ ;_ * \-#,##0_ ;_ * &quot;-&quot;??_ ;_ @_ ">
                  <c:v>629009.60201273556</c:v>
                </c:pt>
                <c:pt idx="114" formatCode="_ * #,##0_ ;_ * \-#,##0_ ;_ * &quot;-&quot;??_ ;_ @_ ">
                  <c:v>505275.14911497524</c:v>
                </c:pt>
                <c:pt idx="115" formatCode="_ * #,##0_ ;_ * \-#,##0_ ;_ * &quot;-&quot;??_ ;_ @_ ">
                  <c:v>819574.45162493223</c:v>
                </c:pt>
                <c:pt idx="116" formatCode="_ * #,##0_ ;_ * \-#,##0_ ;_ * &quot;-&quot;??_ ;_ @_ ">
                  <c:v>476143.37013949628</c:v>
                </c:pt>
                <c:pt idx="117" formatCode="_ * #,##0_ ;_ * \-#,##0_ ;_ * &quot;-&quot;??_ ;_ @_ ">
                  <c:v>425541.59436583298</c:v>
                </c:pt>
                <c:pt idx="118" formatCode="_ * #,##0_ ;_ * \-#,##0_ ;_ * &quot;-&quot;??_ ;_ @_ ">
                  <c:v>290966.24583074462</c:v>
                </c:pt>
                <c:pt idx="119" formatCode="_ * #,##0_ ;_ * \-#,##0_ ;_ * &quot;-&quot;??_ ;_ @_ ">
                  <c:v>795089.76357781247</c:v>
                </c:pt>
                <c:pt idx="120" formatCode="_ * #,##0_ ;_ * \-#,##0_ ;_ * &quot;-&quot;??_ ;_ @_ ">
                  <c:v>729597.87990460708</c:v>
                </c:pt>
                <c:pt idx="121" formatCode="_ * #,##0_ ;_ * \-#,##0_ ;_ * &quot;-&quot;??_ ;_ @_ ">
                  <c:v>612538.72376020334</c:v>
                </c:pt>
                <c:pt idx="122" formatCode="_ * #,##0_ ;_ * \-#,##0_ ;_ * &quot;-&quot;??_ ;_ @_ ">
                  <c:v>610640.48068478936</c:v>
                </c:pt>
                <c:pt idx="123" formatCode="_ * #,##0_ ;_ * \-#,##0_ ;_ * &quot;-&quot;??_ ;_ @_ ">
                  <c:v>407649.87765680475</c:v>
                </c:pt>
                <c:pt idx="124" formatCode="_ * #,##0_ ;_ * \-#,##0_ ;_ * &quot;-&quot;??_ ;_ @_ ">
                  <c:v>473800.3490125892</c:v>
                </c:pt>
                <c:pt idx="125" formatCode="_ * #,##0_ ;_ * \-#,##0_ ;_ * &quot;-&quot;??_ ;_ @_ ">
                  <c:v>310461.47499138332</c:v>
                </c:pt>
                <c:pt idx="126" formatCode="_ * #,##0_ ;_ * \-#,##0_ ;_ * &quot;-&quot;??_ ;_ @_ ">
                  <c:v>366930.91928616399</c:v>
                </c:pt>
                <c:pt idx="127" formatCode="_ * #,##0_ ;_ * \-#,##0_ ;_ * &quot;-&quot;??_ ;_ @_ ">
                  <c:v>365840.10285679001</c:v>
                </c:pt>
                <c:pt idx="128" formatCode="_ * #,##0_ ;_ * \-#,##0_ ;_ * &quot;-&quot;??_ ;_ @_ ">
                  <c:v>467327.19505309965</c:v>
                </c:pt>
                <c:pt idx="129" formatCode="_ * #,##0_ ;_ * \-#,##0_ ;_ * &quot;-&quot;??_ ;_ @_ ">
                  <c:v>424545.66816992161</c:v>
                </c:pt>
                <c:pt idx="130" formatCode="_ * #,##0_ ;_ * \-#,##0_ ;_ * &quot;-&quot;??_ ;_ @_ ">
                  <c:v>560164.16238278535</c:v>
                </c:pt>
                <c:pt idx="131" formatCode="_ * #,##0_ ;_ * \-#,##0_ ;_ * &quot;-&quot;??_ ;_ @_ ">
                  <c:v>487765.55546173721</c:v>
                </c:pt>
                <c:pt idx="132" formatCode="_ * #,##0_ ;_ * \-#,##0_ ;_ * &quot;-&quot;??_ ;_ @_ ">
                  <c:v>424852.17753094871</c:v>
                </c:pt>
                <c:pt idx="133" formatCode="_ * #,##0_ ;_ * \-#,##0_ ;_ * &quot;-&quot;??_ ;_ @_ ">
                  <c:v>260045.40054189818</c:v>
                </c:pt>
                <c:pt idx="134" formatCode="_ * #,##0_ ;_ * \-#,##0_ ;_ * &quot;-&quot;??_ ;_ @_ ">
                  <c:v>397963.68130481016</c:v>
                </c:pt>
                <c:pt idx="135" formatCode="_ * #,##0_ ;_ * \-#,##0_ ;_ * &quot;-&quot;??_ ;_ @_ ">
                  <c:v>241354.99538629479</c:v>
                </c:pt>
                <c:pt idx="136" formatCode="_ * #,##0_ ;_ * \-#,##0_ ;_ * &quot;-&quot;??_ ;_ @_ ">
                  <c:v>223508.15378155772</c:v>
                </c:pt>
                <c:pt idx="137" formatCode="_ * #,##0_ ;_ * \-#,##0_ ;_ * &quot;-&quot;??_ ;_ @_ ">
                  <c:v>318865.84064286255</c:v>
                </c:pt>
                <c:pt idx="138" formatCode="_ * #,##0_ ;_ * \-#,##0_ ;_ * &quot;-&quot;??_ ;_ @_ ">
                  <c:v>364036.02218156355</c:v>
                </c:pt>
                <c:pt idx="139" formatCode="_ * #,##0_ ;_ * \-#,##0_ ;_ * &quot;-&quot;??_ ;_ @_ ">
                  <c:v>471453.52969307854</c:v>
                </c:pt>
                <c:pt idx="140" formatCode="_ * #,##0_ ;_ * \-#,##0_ ;_ * &quot;-&quot;??_ ;_ @_ ">
                  <c:v>466402.19969444454</c:v>
                </c:pt>
                <c:pt idx="141" formatCode="_ * #,##0_ ;_ * \-#,##0_ ;_ * &quot;-&quot;??_ ;_ @_ ">
                  <c:v>331438.02999999997</c:v>
                </c:pt>
                <c:pt idx="142" formatCode="_ * #,##0_ ;_ * \-#,##0_ ;_ * &quot;-&quot;??_ ;_ @_ ">
                  <c:v>183552.61741666668</c:v>
                </c:pt>
                <c:pt idx="143" formatCode="_ * #,##0_ ;_ * \-#,##0_ ;_ * &quot;-&quot;??_ ;_ @_ ">
                  <c:v>25598.234151111123</c:v>
                </c:pt>
                <c:pt idx="144" formatCode="_ * #,##0_ ;_ * \-#,##0_ ;_ * &quot;-&quot;??_ ;_ @_ ">
                  <c:v>169770.50283193277</c:v>
                </c:pt>
                <c:pt idx="145" formatCode="_ * #,##0_ ;_ * \-#,##0_ ;_ * &quot;-&quot;??_ ;_ @_ ">
                  <c:v>48013.026390476189</c:v>
                </c:pt>
                <c:pt idx="146" formatCode="_ * #,##0_ ;_ * \-#,##0_ ;_ * &quot;-&quot;??_ ;_ @_ ">
                  <c:v>277633.98011904763</c:v>
                </c:pt>
                <c:pt idx="147" formatCode="_ * #,##0_ ;_ * \-#,##0_ ;_ * &quot;-&quot;??_ ;_ @_ ">
                  <c:v>255206.40111290326</c:v>
                </c:pt>
                <c:pt idx="148" formatCode="_ * #,##0_ ;_ * \-#,##0_ ;_ * &quot;-&quot;??_ ;_ @_ ">
                  <c:v>396875.32603082038</c:v>
                </c:pt>
                <c:pt idx="149" formatCode="_ * #,##0_ ;_ * \-#,##0_ ;_ * &quot;-&quot;??_ ;_ @_ ">
                  <c:v>434492.69493333332</c:v>
                </c:pt>
                <c:pt idx="150" formatCode="_ * #,##0_ ;_ * \-#,##0_ ;_ * &quot;-&quot;??_ ;_ @_ ">
                  <c:v>439767.63065161102</c:v>
                </c:pt>
                <c:pt idx="151" formatCode="_ * #,##0_ ;_ * \-#,##0_ ;_ * &quot;-&quot;??_ ;_ @_ ">
                  <c:v>385093.11573333328</c:v>
                </c:pt>
                <c:pt idx="152" formatCode="_ * #,##0_ ;_ * \-#,##0_ ;_ * &quot;-&quot;??_ ;_ @_ ">
                  <c:v>510289.46200463182</c:v>
                </c:pt>
                <c:pt idx="153" formatCode="_ * #,##0_ ;_ * \-#,##0_ ;_ * &quot;-&quot;??_ ;_ @_ ">
                  <c:v>372339.03503315401</c:v>
                </c:pt>
                <c:pt idx="154" formatCode="_ * #,##0_ ;_ * \-#,##0_ ;_ * &quot;-&quot;??_ ;_ @_ ">
                  <c:v>517761.61908836721</c:v>
                </c:pt>
                <c:pt idx="155" formatCode="_ * #,##0_ ;_ * \-#,##0_ ;_ * &quot;-&quot;??_ ;_ @_ ">
                  <c:v>381725.4953582866</c:v>
                </c:pt>
                <c:pt idx="156" formatCode="_ * #,##0_ ;_ * \-#,##0_ ;_ * &quot;-&quot;??_ ;_ @_ ">
                  <c:v>338159.46873624483</c:v>
                </c:pt>
                <c:pt idx="157" formatCode="_ * #,##0_ ;_ * \-#,##0_ ;_ * &quot;-&quot;??_ ;_ @_ ">
                  <c:v>340003.61151354172</c:v>
                </c:pt>
                <c:pt idx="158" formatCode="_ * #,##0_ ;_ * \-#,##0_ ;_ * &quot;-&quot;??_ ;_ @_ ">
                  <c:v>244464.67112440476</c:v>
                </c:pt>
                <c:pt idx="159" formatCode="_ * #,##0_ ;_ * \-#,##0_ ;_ * &quot;-&quot;??_ ;_ @_ ">
                  <c:v>664844.33526878292</c:v>
                </c:pt>
                <c:pt idx="160" formatCode="_ * #,##0_ ;_ * \-#,##0_ ;_ * &quot;-&quot;??_ ;_ @_ ">
                  <c:v>470033.82772618788</c:v>
                </c:pt>
                <c:pt idx="161" formatCode="_ * #,##0_ ;_ * \-#,##0_ ;_ * &quot;-&quot;??_ ;_ @_ ">
                  <c:v>617299.66687746288</c:v>
                </c:pt>
                <c:pt idx="162" formatCode="_ * #,##0_ ;_ * \-#,##0_ ;_ * &quot;-&quot;??_ ;_ @_ ">
                  <c:v>511901.24880180712</c:v>
                </c:pt>
                <c:pt idx="163" formatCode="_ * #,##0_ ;_ * \-#,##0_ ;_ * &quot;-&quot;??_ ;_ @_ ">
                  <c:v>907718.23273655865</c:v>
                </c:pt>
                <c:pt idx="164" formatCode="_ * #,##0_ ;_ * \-#,##0_ ;_ * &quot;-&quot;??_ ;_ @_ ">
                  <c:v>657519.07274592854</c:v>
                </c:pt>
                <c:pt idx="165" formatCode="_ * #,##0_ ;_ * \-#,##0_ ;_ * &quot;-&quot;??_ ;_ @_ ">
                  <c:v>396223.76694529911</c:v>
                </c:pt>
                <c:pt idx="166" formatCode="_ * #,##0_ ;_ * \-#,##0_ ;_ * &quot;-&quot;??_ ;_ @_ ">
                  <c:v>699870.43800618104</c:v>
                </c:pt>
                <c:pt idx="167" formatCode="_ * #,##0_ ;_ * \-#,##0_ ;_ * &quot;-&quot;??_ ;_ @_ ">
                  <c:v>818057.89539460209</c:v>
                </c:pt>
                <c:pt idx="168" formatCode="_ * #,##0_ ;_ * \-#,##0_ ;_ * &quot;-&quot;??_ ;_ @_ ">
                  <c:v>1029614.5647124926</c:v>
                </c:pt>
                <c:pt idx="169" formatCode="_ * #,##0_ ;_ * \-#,##0_ ;_ * &quot;-&quot;??_ ;_ @_ ">
                  <c:v>923495.71569947689</c:v>
                </c:pt>
                <c:pt idx="170" formatCode="_ * #,##0_ ;_ * \-#,##0_ ;_ * &quot;-&quot;??_ ;_ @_ ">
                  <c:v>1299139.2684199682</c:v>
                </c:pt>
                <c:pt idx="171" formatCode="_ * #,##0_ ;_ * \-#,##0_ ;_ * &quot;-&quot;??_ ;_ @_ ">
                  <c:v>1123508.9324538657</c:v>
                </c:pt>
                <c:pt idx="172" formatCode="_ * #,##0_ ;_ * \-#,##0_ ;_ * &quot;-&quot;??_ ;_ @_ ">
                  <c:v>1186347.271385893</c:v>
                </c:pt>
                <c:pt idx="173" formatCode="_ * #,##0_ ;_ * \-#,##0_ ;_ * &quot;-&quot;??_ ;_ @_ ">
                  <c:v>1048142.9432544167</c:v>
                </c:pt>
                <c:pt idx="174" formatCode="_ * #,##0_ ;_ * \-#,##0_ ;_ * &quot;-&quot;??_ ;_ @_ ">
                  <c:v>1049888.7477565592</c:v>
                </c:pt>
                <c:pt idx="175" formatCode="_ * #,##0_ ;_ * \-#,##0_ ;_ * &quot;-&quot;??_ ;_ @_ ">
                  <c:v>1258557.3416282283</c:v>
                </c:pt>
                <c:pt idx="176" formatCode="_ * #,##0_ ;_ * \-#,##0_ ;_ * &quot;-&quot;??_ ;_ @_ ">
                  <c:v>1468761.2707706413</c:v>
                </c:pt>
                <c:pt idx="177" formatCode="_ * #,##0_ ;_ * \-#,##0_ ;_ * &quot;-&quot;??_ ;_ @_ ">
                  <c:v>1197449.8000661014</c:v>
                </c:pt>
                <c:pt idx="178" formatCode="_ * #,##0_ ;_ * \-#,##0_ ;_ * &quot;-&quot;??_ ;_ @_ ">
                  <c:v>1106612.4453239443</c:v>
                </c:pt>
                <c:pt idx="179" formatCode="_ * #,##0_ ;_ * \-#,##0_ ;_ * &quot;-&quot;??_ ;_ @_ ">
                  <c:v>878821.64349503466</c:v>
                </c:pt>
                <c:pt idx="180" formatCode="_ * #,##0_ ;_ * \-#,##0_ ;_ * &quot;-&quot;??_ ;_ @_ ">
                  <c:v>761432.19116658228</c:v>
                </c:pt>
                <c:pt idx="181" formatCode="_ * #,##0_ ;_ * \-#,##0_ ;_ * &quot;-&quot;??_ ;_ @_ ">
                  <c:v>338994.92409328325</c:v>
                </c:pt>
                <c:pt idx="182" formatCode="_ * #,##0_ ;_ * \-#,##0_ ;_ * &quot;-&quot;??_ ;_ @_ ">
                  <c:v>535722.48918042798</c:v>
                </c:pt>
                <c:pt idx="183" formatCode="_ * #,##0_ ;_ * \-#,##0_ ;_ * &quot;-&quot;??_ ;_ @_ ">
                  <c:v>360701.28653484257</c:v>
                </c:pt>
                <c:pt idx="184" formatCode="_ * #,##0_ ;_ * \-#,##0_ ;_ * &quot;-&quot;??_ ;_ @_ ">
                  <c:v>524360.4760451538</c:v>
                </c:pt>
                <c:pt idx="185" formatCode="_ * #,##0_ ;_ * \-#,##0_ ;_ * &quot;-&quot;??_ ;_ @_ ">
                  <c:v>604515.59898333577</c:v>
                </c:pt>
                <c:pt idx="186" formatCode="_ * #,##0_ ;_ * \-#,##0_ ;_ * &quot;-&quot;??_ ;_ @_ ">
                  <c:v>374290.83903274784</c:v>
                </c:pt>
                <c:pt idx="187" formatCode="_ * #,##0_ ;_ * \-#,##0_ ;_ * &quot;-&quot;??_ ;_ @_ ">
                  <c:v>109377.4418</c:v>
                </c:pt>
                <c:pt idx="188" formatCode="_ * #,##0_ ;_ * \-#,##0_ ;_ * &quot;-&quot;??_ ;_ @_ ">
                  <c:v>131613.58360992343</c:v>
                </c:pt>
                <c:pt idx="189" formatCode="_ * #,##0_ ;_ * \-#,##0_ ;_ * &quot;-&quot;??_ ;_ @_ ">
                  <c:v>581739.24674216681</c:v>
                </c:pt>
                <c:pt idx="190" formatCode="_ * #,##0_ ;_ * \-#,##0_ ;_ * &quot;-&quot;??_ ;_ @_ ">
                  <c:v>546907.66228599136</c:v>
                </c:pt>
                <c:pt idx="191" formatCode="_ * #,##0_ ;_ * \-#,##0_ ;_ * &quot;-&quot;??_ ;_ @_ ">
                  <c:v>0</c:v>
                </c:pt>
                <c:pt idx="192" formatCode="_ * #,##0_ ;_ * \-#,##0_ ;_ * &quot;-&quot;??_ ;_ @_ ">
                  <c:v>392505.31833333324</c:v>
                </c:pt>
                <c:pt idx="193" formatCode="_ * #,##0_ ;_ * \-#,##0_ ;_ * &quot;-&quot;??_ ;_ @_ ">
                  <c:v>277325.1039166667</c:v>
                </c:pt>
                <c:pt idx="194" formatCode="_ * #,##0_ ;_ * \-#,##0_ ;_ * &quot;-&quot;??_ ;_ @_ ">
                  <c:v>230259.57747222221</c:v>
                </c:pt>
                <c:pt idx="195" formatCode="_ * #,##0_ ;_ * \-#,##0_ ;_ * &quot;-&quot;??_ ;_ @_ ">
                  <c:v>305697.24061904766</c:v>
                </c:pt>
                <c:pt idx="196" formatCode="_ * #,##0_ ;_ * \-#,##0_ ;_ * &quot;-&quot;??_ ;_ @_ ">
                  <c:v>519268.65146701096</c:v>
                </c:pt>
                <c:pt idx="197" formatCode="_ * #,##0_ ;_ * \-#,##0_ ;_ * &quot;-&quot;??_ ;_ @_ ">
                  <c:v>424359.60813010705</c:v>
                </c:pt>
                <c:pt idx="198" formatCode="_ * #,##0_ ;_ * \-#,##0_ ;_ * &quot;-&quot;??_ ;_ @_ ">
                  <c:v>684760.48909574468</c:v>
                </c:pt>
                <c:pt idx="199" formatCode="_ * #,##0_ ;_ * \-#,##0_ ;_ * &quot;-&quot;??_ ;_ @_ ">
                  <c:v>46221.412966666656</c:v>
                </c:pt>
                <c:pt idx="200" formatCode="_ * #,##0_ ;_ * \-#,##0_ ;_ * &quot;-&quot;??_ ;_ @_ ">
                  <c:v>144238.11324999999</c:v>
                </c:pt>
                <c:pt idx="201" formatCode="_ * #,##0_ ;_ * \-#,##0_ ;_ * &quot;-&quot;??_ ;_ @_ ">
                  <c:v>0</c:v>
                </c:pt>
                <c:pt idx="202" formatCode="_ * #,##0_ ;_ * \-#,##0_ ;_ * &quot;-&quot;??_ ;_ @_ ">
                  <c:v>0</c:v>
                </c:pt>
                <c:pt idx="203" formatCode="_ * #,##0_ ;_ * \-#,##0_ ;_ * &quot;-&quot;??_ ;_ @_ ">
                  <c:v>0</c:v>
                </c:pt>
                <c:pt idx="204" formatCode="_ * #,##0_ ;_ * \-#,##0_ ;_ * &quot;-&quot;??_ ;_ @_ ">
                  <c:v>0</c:v>
                </c:pt>
                <c:pt idx="205" formatCode="_ * #,##0_ ;_ * \-#,##0_ ;_ * &quot;-&quot;??_ ;_ @_ ">
                  <c:v>0</c:v>
                </c:pt>
                <c:pt idx="206" formatCode="_ * #,##0_ ;_ * \-#,##0_ ;_ * &quot;-&quot;??_ ;_ @_ ">
                  <c:v>0</c:v>
                </c:pt>
                <c:pt idx="207" formatCode="_ * #,##0_ ;_ * \-#,##0_ ;_ * &quot;-&quot;??_ ;_ @_ ">
                  <c:v>0</c:v>
                </c:pt>
                <c:pt idx="208" formatCode="_ * #,##0_ ;_ * \-#,##0_ ;_ * &quot;-&quot;??_ ;_ @_ ">
                  <c:v>0</c:v>
                </c:pt>
                <c:pt idx="209" formatCode="_ * #,##0_ ;_ * \-#,##0_ ;_ * &quot;-&quot;??_ ;_ @_ ">
                  <c:v>0</c:v>
                </c:pt>
                <c:pt idx="210" formatCode="_ * #,##0_ ;_ * \-#,##0_ ;_ * &quot;-&quot;??_ ;_ @_ ">
                  <c:v>0</c:v>
                </c:pt>
                <c:pt idx="211" formatCode="_ * #,##0_ ;_ * \-#,##0_ ;_ * &quot;-&quot;??_ ;_ @_ ">
                  <c:v>0</c:v>
                </c:pt>
                <c:pt idx="212" formatCode="_ * #,##0_ ;_ * \-#,##0_ ;_ * &quot;-&quot;??_ ;_ @_ ">
                  <c:v>0</c:v>
                </c:pt>
                <c:pt idx="213" formatCode="_ * #,##0_ ;_ * \-#,##0_ ;_ * &quot;-&quot;??_ ;_ @_ ">
                  <c:v>0</c:v>
                </c:pt>
              </c:numCache>
            </c:numRef>
          </c:val>
          <c:smooth val="0"/>
        </c:ser>
        <c:dLbls>
          <c:showLegendKey val="0"/>
          <c:showVal val="0"/>
          <c:showCatName val="0"/>
          <c:showSerName val="0"/>
          <c:showPercent val="0"/>
          <c:showBubbleSize val="0"/>
        </c:dLbls>
        <c:marker val="1"/>
        <c:smooth val="0"/>
        <c:axId val="162345728"/>
        <c:axId val="162347264"/>
      </c:lineChart>
      <c:catAx>
        <c:axId val="162345728"/>
        <c:scaling>
          <c:orientation val="minMax"/>
        </c:scaling>
        <c:delete val="0"/>
        <c:axPos val="b"/>
        <c:numFmt formatCode="General" sourceLinked="1"/>
        <c:majorTickMark val="out"/>
        <c:minorTickMark val="none"/>
        <c:tickLblPos val="nextTo"/>
        <c:crossAx val="162347264"/>
        <c:crosses val="autoZero"/>
        <c:auto val="1"/>
        <c:lblAlgn val="ctr"/>
        <c:lblOffset val="100"/>
        <c:noMultiLvlLbl val="0"/>
      </c:catAx>
      <c:valAx>
        <c:axId val="162347264"/>
        <c:scaling>
          <c:orientation val="minMax"/>
        </c:scaling>
        <c:delete val="0"/>
        <c:axPos val="l"/>
        <c:majorGridlines/>
        <c:numFmt formatCode="General" sourceLinked="1"/>
        <c:majorTickMark val="out"/>
        <c:minorTickMark val="none"/>
        <c:tickLblPos val="nextTo"/>
        <c:crossAx val="1623457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23813" y="-35719"/>
    <xdr:ext cx="9298781" cy="6072188"/>
    <xdr:graphicFrame macro="">
      <xdr:nvGraphicFramePr>
        <xdr:cNvPr id="2" name="Grafiek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8781" cy="6072188"/>
    <xdr:graphicFrame macro="">
      <xdr:nvGraphicFramePr>
        <xdr:cNvPr id="2" name="Grafiek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8781" cy="6072188"/>
    <xdr:graphicFrame macro="">
      <xdr:nvGraphicFramePr>
        <xdr:cNvPr id="2" name="Grafiek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781" cy="6072188"/>
    <xdr:graphicFrame macro="">
      <xdr:nvGraphicFramePr>
        <xdr:cNvPr id="2" name="Grafiek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queryTables/queryTable1.xml><?xml version="1.0" encoding="utf-8"?>
<queryTable xmlns="http://schemas.openxmlformats.org/spreadsheetml/2006/main" name="data"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data"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239"/>
  <sheetViews>
    <sheetView tabSelected="1" zoomScale="85" zoomScaleNormal="85" workbookViewId="0">
      <pane xSplit="1" ySplit="3" topLeftCell="B225" activePane="bottomRight" state="frozen"/>
      <selection pane="topRight" activeCell="B1" sqref="B1"/>
      <selection pane="bottomLeft" activeCell="A4" sqref="A4"/>
      <selection pane="bottomRight" activeCell="GH238" sqref="GH238:GI238"/>
    </sheetView>
  </sheetViews>
  <sheetFormatPr defaultRowHeight="15" x14ac:dyDescent="0.25"/>
  <cols>
    <col min="1" max="1" width="6.28515625" bestFit="1" customWidth="1"/>
    <col min="2" max="2" width="9.85546875" bestFit="1" customWidth="1"/>
    <col min="3" max="3" width="12.7109375" bestFit="1" customWidth="1"/>
    <col min="4" max="4" width="9.85546875" bestFit="1" customWidth="1"/>
    <col min="5" max="5" width="12.7109375" bestFit="1" customWidth="1"/>
    <col min="6" max="6" width="12.140625" bestFit="1" customWidth="1"/>
    <col min="7" max="7" width="12.7109375" bestFit="1" customWidth="1"/>
    <col min="8" max="8" width="9.85546875" bestFit="1" customWidth="1"/>
    <col min="9" max="9" width="12.7109375" bestFit="1" customWidth="1"/>
    <col min="10" max="10" width="9.85546875" bestFit="1" customWidth="1"/>
    <col min="11" max="11" width="12.7109375" bestFit="1" customWidth="1"/>
    <col min="12" max="12" width="9.85546875" bestFit="1" customWidth="1"/>
    <col min="13" max="13" width="12.7109375" bestFit="1" customWidth="1"/>
    <col min="14" max="14" width="9.85546875" bestFit="1" customWidth="1"/>
    <col min="15" max="15" width="12.7109375" bestFit="1" customWidth="1"/>
    <col min="16" max="16" width="12" bestFit="1" customWidth="1"/>
    <col min="17" max="17" width="12.7109375" bestFit="1" customWidth="1"/>
    <col min="18" max="18" width="9.85546875" bestFit="1" customWidth="1"/>
    <col min="19" max="19" width="12.7109375" bestFit="1" customWidth="1"/>
    <col min="20" max="20" width="17.85546875" bestFit="1" customWidth="1"/>
    <col min="21" max="21" width="12.7109375" bestFit="1" customWidth="1"/>
    <col min="22" max="22" width="9.85546875" bestFit="1" customWidth="1"/>
    <col min="23" max="23" width="12.7109375" bestFit="1" customWidth="1"/>
    <col min="24" max="24" width="9.85546875" bestFit="1" customWidth="1"/>
    <col min="25" max="25" width="12.7109375" bestFit="1" customWidth="1"/>
    <col min="26" max="26" width="9.85546875" bestFit="1" customWidth="1"/>
    <col min="27" max="27" width="12.7109375" bestFit="1" customWidth="1"/>
    <col min="28" max="28" width="9.85546875" bestFit="1" customWidth="1"/>
    <col min="29" max="29" width="12.7109375" bestFit="1" customWidth="1"/>
    <col min="30" max="30" width="9.85546875" bestFit="1" customWidth="1"/>
    <col min="31" max="31" width="12.7109375" bestFit="1" customWidth="1"/>
    <col min="32" max="32" width="14.42578125" bestFit="1" customWidth="1"/>
    <col min="33" max="33" width="12.7109375" bestFit="1" customWidth="1"/>
    <col min="34" max="34" width="23" bestFit="1" customWidth="1"/>
    <col min="35" max="35" width="12.7109375" bestFit="1" customWidth="1"/>
    <col min="36" max="36" width="9.85546875" bestFit="1" customWidth="1"/>
    <col min="37" max="37" width="12.7109375" bestFit="1" customWidth="1"/>
    <col min="38" max="38" width="15.28515625" bestFit="1" customWidth="1"/>
    <col min="39" max="39" width="12.7109375" bestFit="1" customWidth="1"/>
    <col min="40" max="40" width="14" bestFit="1" customWidth="1"/>
    <col min="41" max="41" width="12.7109375" bestFit="1" customWidth="1"/>
    <col min="42" max="42" width="11.5703125" bestFit="1" customWidth="1"/>
    <col min="43" max="43" width="12.7109375" bestFit="1" customWidth="1"/>
    <col min="44" max="44" width="9.85546875" bestFit="1" customWidth="1"/>
    <col min="45" max="45" width="12.7109375" bestFit="1" customWidth="1"/>
    <col min="46" max="46" width="9.85546875" bestFit="1" customWidth="1"/>
    <col min="47" max="47" width="12.7109375" bestFit="1" customWidth="1"/>
    <col min="48" max="48" width="11.140625" bestFit="1" customWidth="1"/>
    <col min="49" max="51" width="12.7109375" bestFit="1" customWidth="1"/>
    <col min="52" max="52" width="9.85546875" bestFit="1" customWidth="1"/>
    <col min="53" max="53" width="12.7109375" bestFit="1" customWidth="1"/>
    <col min="54" max="54" width="9.85546875" bestFit="1" customWidth="1"/>
    <col min="55" max="55" width="12.7109375" bestFit="1" customWidth="1"/>
    <col min="56" max="56" width="14" bestFit="1" customWidth="1"/>
    <col min="57" max="57" width="12.7109375" bestFit="1" customWidth="1"/>
    <col min="58" max="58" width="14" bestFit="1" customWidth="1"/>
    <col min="59" max="59" width="12.7109375" bestFit="1" customWidth="1"/>
    <col min="60" max="60" width="9.85546875" bestFit="1" customWidth="1"/>
    <col min="61" max="61" width="12.7109375" bestFit="1" customWidth="1"/>
    <col min="62" max="62" width="9.85546875" bestFit="1" customWidth="1"/>
    <col min="63" max="63" width="12.7109375" bestFit="1" customWidth="1"/>
    <col min="64" max="64" width="9.85546875" bestFit="1" customWidth="1"/>
    <col min="65" max="65" width="12.7109375" bestFit="1" customWidth="1"/>
    <col min="66" max="66" width="9.85546875" bestFit="1" customWidth="1"/>
    <col min="67" max="67" width="12.7109375" bestFit="1" customWidth="1"/>
    <col min="68" max="68" width="19.7109375" bestFit="1" customWidth="1"/>
    <col min="69" max="69" width="12.7109375" bestFit="1" customWidth="1"/>
    <col min="70" max="70" width="14.5703125" bestFit="1" customWidth="1"/>
    <col min="71" max="71" width="12.7109375" bestFit="1" customWidth="1"/>
    <col min="72" max="72" width="11.140625" bestFit="1" customWidth="1"/>
    <col min="73" max="73" width="12.7109375" bestFit="1" customWidth="1"/>
    <col min="74" max="74" width="9.85546875" bestFit="1" customWidth="1"/>
    <col min="75" max="75" width="12.7109375" bestFit="1" customWidth="1"/>
    <col min="76" max="76" width="24.7109375" bestFit="1" customWidth="1"/>
    <col min="77" max="77" width="12.7109375" bestFit="1" customWidth="1"/>
    <col min="78" max="78" width="15.7109375" bestFit="1" customWidth="1"/>
    <col min="79" max="79" width="12.7109375" bestFit="1" customWidth="1"/>
    <col min="80" max="80" width="13.7109375" bestFit="1" customWidth="1"/>
    <col min="81" max="81" width="12.7109375" bestFit="1" customWidth="1"/>
    <col min="82" max="82" width="20.5703125" bestFit="1" customWidth="1"/>
    <col min="83" max="83" width="12.7109375" bestFit="1" customWidth="1"/>
    <col min="84" max="84" width="9.85546875" bestFit="1" customWidth="1"/>
    <col min="85" max="85" width="12.7109375" bestFit="1" customWidth="1"/>
    <col min="86" max="86" width="9.85546875" bestFit="1" customWidth="1"/>
    <col min="87" max="87" width="12.7109375" bestFit="1" customWidth="1"/>
    <col min="88" max="88" width="9.85546875" bestFit="1" customWidth="1"/>
    <col min="89" max="89" width="12.7109375" bestFit="1" customWidth="1"/>
    <col min="90" max="90" width="9.85546875" bestFit="1" customWidth="1"/>
    <col min="91" max="91" width="12.7109375" bestFit="1" customWidth="1"/>
    <col min="92" max="92" width="9.85546875" bestFit="1" customWidth="1"/>
    <col min="93" max="93" width="12.7109375" bestFit="1" customWidth="1"/>
    <col min="94" max="94" width="10.85546875" bestFit="1" customWidth="1"/>
    <col min="95" max="95" width="12.7109375" bestFit="1" customWidth="1"/>
    <col min="96" max="96" width="9.85546875" bestFit="1" customWidth="1"/>
    <col min="97" max="97" width="12.7109375" bestFit="1" customWidth="1"/>
    <col min="98" max="98" width="9.85546875" bestFit="1" customWidth="1"/>
    <col min="99" max="99" width="12.7109375" bestFit="1" customWidth="1"/>
    <col min="100" max="100" width="9.85546875" bestFit="1" customWidth="1"/>
    <col min="101" max="101" width="12.7109375" bestFit="1" customWidth="1"/>
    <col min="102" max="102" width="10.5703125" bestFit="1" customWidth="1"/>
    <col min="103" max="103" width="12.7109375" bestFit="1" customWidth="1"/>
    <col min="104" max="104" width="9.85546875" bestFit="1" customWidth="1"/>
    <col min="105" max="105" width="12.7109375" bestFit="1" customWidth="1"/>
    <col min="106" max="106" width="9.85546875" bestFit="1" customWidth="1"/>
    <col min="107" max="107" width="12.7109375" bestFit="1" customWidth="1"/>
    <col min="108" max="108" width="9.85546875" bestFit="1" customWidth="1"/>
    <col min="109" max="109" width="12.7109375" bestFit="1" customWidth="1"/>
    <col min="110" max="110" width="9.85546875" bestFit="1" customWidth="1"/>
    <col min="111" max="111" width="12.7109375" bestFit="1" customWidth="1"/>
    <col min="112" max="112" width="9.85546875" bestFit="1" customWidth="1"/>
    <col min="113" max="113" width="12.7109375" bestFit="1" customWidth="1"/>
    <col min="114" max="114" width="13.42578125" bestFit="1" customWidth="1"/>
    <col min="115" max="115" width="12.7109375" bestFit="1" customWidth="1"/>
    <col min="116" max="116" width="9.85546875" bestFit="1" customWidth="1"/>
    <col min="117" max="117" width="12.7109375" bestFit="1" customWidth="1"/>
    <col min="118" max="118" width="22.140625" bestFit="1" customWidth="1"/>
    <col min="119" max="119" width="12.7109375" bestFit="1" customWidth="1"/>
    <col min="120" max="120" width="10.85546875" bestFit="1" customWidth="1"/>
    <col min="121" max="121" width="12.7109375" bestFit="1" customWidth="1"/>
    <col min="122" max="122" width="11.7109375" bestFit="1" customWidth="1"/>
    <col min="123" max="123" width="12.7109375" bestFit="1" customWidth="1"/>
    <col min="124" max="124" width="13.7109375" bestFit="1" customWidth="1"/>
    <col min="125" max="125" width="12.7109375" bestFit="1" customWidth="1"/>
    <col min="126" max="126" width="15.42578125" bestFit="1" customWidth="1"/>
    <col min="127" max="127" width="12.7109375" bestFit="1" customWidth="1"/>
    <col min="128" max="128" width="22.42578125" bestFit="1" customWidth="1"/>
    <col min="129" max="129" width="12.7109375" bestFit="1" customWidth="1"/>
    <col min="130" max="130" width="18.140625" bestFit="1" customWidth="1"/>
    <col min="131" max="131" width="12.7109375" bestFit="1" customWidth="1"/>
    <col min="132" max="132" width="23.42578125" bestFit="1" customWidth="1"/>
    <col min="133" max="133" width="12.7109375" bestFit="1" customWidth="1"/>
    <col min="134" max="134" width="15.7109375" bestFit="1" customWidth="1"/>
    <col min="135" max="135" width="12.7109375" bestFit="1" customWidth="1"/>
    <col min="136" max="136" width="26" bestFit="1" customWidth="1"/>
    <col min="137" max="137" width="12.7109375" bestFit="1" customWidth="1"/>
    <col min="138" max="138" width="13.5703125" bestFit="1" customWidth="1"/>
    <col min="139" max="139" width="12.7109375" bestFit="1" customWidth="1"/>
    <col min="140" max="140" width="9.85546875" bestFit="1" customWidth="1"/>
    <col min="141" max="141" width="12.7109375" bestFit="1" customWidth="1"/>
    <col min="142" max="142" width="9.85546875" bestFit="1" customWidth="1"/>
    <col min="143" max="143" width="12.7109375" bestFit="1" customWidth="1"/>
    <col min="144" max="144" width="9.85546875" bestFit="1" customWidth="1"/>
    <col min="145" max="145" width="12.7109375" bestFit="1" customWidth="1"/>
    <col min="146" max="146" width="12.140625" bestFit="1" customWidth="1"/>
    <col min="147" max="147" width="12.7109375" bestFit="1" customWidth="1"/>
    <col min="148" max="148" width="15.28515625" bestFit="1" customWidth="1"/>
    <col min="149" max="149" width="12.7109375" bestFit="1" customWidth="1"/>
    <col min="150" max="150" width="11.42578125" bestFit="1" customWidth="1"/>
    <col min="151" max="151" width="12.7109375" bestFit="1" customWidth="1"/>
    <col min="152" max="152" width="31.5703125" bestFit="1" customWidth="1"/>
    <col min="153" max="153" width="12.7109375" bestFit="1" customWidth="1"/>
    <col min="154" max="154" width="12" bestFit="1" customWidth="1"/>
    <col min="155" max="155" width="12.7109375" bestFit="1" customWidth="1"/>
    <col min="156" max="156" width="15.5703125" bestFit="1" customWidth="1"/>
    <col min="157" max="157" width="12.7109375" bestFit="1" customWidth="1"/>
    <col min="158" max="158" width="10.42578125" bestFit="1" customWidth="1"/>
    <col min="159" max="159" width="12.7109375" bestFit="1" customWidth="1"/>
    <col min="160" max="160" width="13.5703125" bestFit="1" customWidth="1"/>
    <col min="161" max="161" width="12.7109375" bestFit="1" customWidth="1"/>
    <col min="162" max="162" width="37.7109375" bestFit="1" customWidth="1"/>
    <col min="163" max="163" width="12.7109375" bestFit="1" customWidth="1"/>
    <col min="164" max="164" width="31.85546875" bestFit="1" customWidth="1"/>
    <col min="165" max="165" width="12.7109375" bestFit="1" customWidth="1"/>
    <col min="166" max="166" width="38.7109375" bestFit="1" customWidth="1"/>
    <col min="167" max="167" width="12.7109375" bestFit="1" customWidth="1"/>
    <col min="168" max="168" width="11.7109375" bestFit="1" customWidth="1"/>
    <col min="169" max="169" width="12.7109375" bestFit="1" customWidth="1"/>
    <col min="170" max="170" width="10.42578125" bestFit="1" customWidth="1"/>
    <col min="171" max="171" width="12.7109375" bestFit="1" customWidth="1"/>
    <col min="172" max="172" width="9.85546875" bestFit="1" customWidth="1"/>
    <col min="173" max="173" width="12.7109375" bestFit="1" customWidth="1"/>
    <col min="174" max="174" width="11.85546875" bestFit="1" customWidth="1"/>
    <col min="175" max="175" width="12.7109375" bestFit="1" customWidth="1"/>
    <col min="176" max="176" width="16.5703125" bestFit="1" customWidth="1"/>
    <col min="177" max="177" width="12.7109375" bestFit="1" customWidth="1"/>
    <col min="178" max="178" width="15.42578125" bestFit="1" customWidth="1"/>
    <col min="179" max="179" width="12.7109375" bestFit="1" customWidth="1"/>
    <col min="180" max="180" width="9.85546875" bestFit="1" customWidth="1"/>
    <col min="181" max="181" width="12.7109375" bestFit="1" customWidth="1"/>
    <col min="182" max="182" width="16.85546875" bestFit="1" customWidth="1"/>
    <col min="183" max="183" width="12.7109375" bestFit="1" customWidth="1"/>
    <col min="184" max="184" width="19.85546875" bestFit="1" customWidth="1"/>
    <col min="185" max="185" width="12.7109375" bestFit="1" customWidth="1"/>
    <col min="186" max="186" width="9.85546875" bestFit="1" customWidth="1"/>
    <col min="187" max="187" width="12.7109375" bestFit="1" customWidth="1"/>
  </cols>
  <sheetData>
    <row r="1" spans="1:193" x14ac:dyDescent="0.25">
      <c r="A1" t="s">
        <v>117</v>
      </c>
      <c r="B1" t="s">
        <v>0</v>
      </c>
      <c r="AH1" t="s">
        <v>1</v>
      </c>
      <c r="BR1" t="s">
        <v>2</v>
      </c>
      <c r="EF1" t="s">
        <v>3</v>
      </c>
      <c r="EL1" t="s">
        <v>4</v>
      </c>
      <c r="EV1" t="s">
        <v>5</v>
      </c>
      <c r="FN1" t="s">
        <v>6</v>
      </c>
      <c r="GD1" t="s">
        <v>7</v>
      </c>
      <c r="GE1" t="s">
        <v>7</v>
      </c>
      <c r="GF1" s="20" t="s">
        <v>256</v>
      </c>
      <c r="GH1" s="20" t="s">
        <v>254</v>
      </c>
      <c r="GJ1" s="20" t="s">
        <v>255</v>
      </c>
    </row>
    <row r="2" spans="1:193" x14ac:dyDescent="0.25">
      <c r="B2" t="s">
        <v>8</v>
      </c>
      <c r="D2" t="s">
        <v>9</v>
      </c>
      <c r="F2" t="s">
        <v>10</v>
      </c>
      <c r="H2" t="s">
        <v>11</v>
      </c>
      <c r="J2" t="s">
        <v>12</v>
      </c>
      <c r="L2" t="s">
        <v>13</v>
      </c>
      <c r="N2" t="s">
        <v>14</v>
      </c>
      <c r="P2" t="s">
        <v>15</v>
      </c>
      <c r="R2" t="s">
        <v>16</v>
      </c>
      <c r="T2" t="s">
        <v>17</v>
      </c>
      <c r="V2" t="s">
        <v>18</v>
      </c>
      <c r="X2" t="s">
        <v>19</v>
      </c>
      <c r="Z2" t="s">
        <v>20</v>
      </c>
      <c r="AB2" t="s">
        <v>21</v>
      </c>
      <c r="AD2" t="s">
        <v>22</v>
      </c>
      <c r="AF2" t="s">
        <v>23</v>
      </c>
      <c r="AH2" t="s">
        <v>24</v>
      </c>
      <c r="AJ2" t="s">
        <v>25</v>
      </c>
      <c r="AL2" t="s">
        <v>26</v>
      </c>
      <c r="AN2" t="s">
        <v>27</v>
      </c>
      <c r="AP2" t="s">
        <v>28</v>
      </c>
      <c r="AR2" t="s">
        <v>29</v>
      </c>
      <c r="AT2" t="s">
        <v>30</v>
      </c>
      <c r="AV2" t="s">
        <v>31</v>
      </c>
      <c r="AX2" t="s">
        <v>32</v>
      </c>
      <c r="AZ2" t="s">
        <v>33</v>
      </c>
      <c r="BB2" t="s">
        <v>34</v>
      </c>
      <c r="BD2" t="s">
        <v>35</v>
      </c>
      <c r="BF2" t="s">
        <v>36</v>
      </c>
      <c r="BH2" t="s">
        <v>37</v>
      </c>
      <c r="BJ2" t="s">
        <v>38</v>
      </c>
      <c r="BL2" t="s">
        <v>39</v>
      </c>
      <c r="BN2" t="s">
        <v>40</v>
      </c>
      <c r="BP2" t="s">
        <v>41</v>
      </c>
      <c r="BR2" t="s">
        <v>42</v>
      </c>
      <c r="BT2" t="s">
        <v>43</v>
      </c>
      <c r="BV2" t="s">
        <v>44</v>
      </c>
      <c r="BX2" t="s">
        <v>45</v>
      </c>
      <c r="BZ2" t="s">
        <v>46</v>
      </c>
      <c r="CB2" t="s">
        <v>47</v>
      </c>
      <c r="CD2" t="s">
        <v>48</v>
      </c>
      <c r="CF2" t="s">
        <v>49</v>
      </c>
      <c r="CH2" t="s">
        <v>50</v>
      </c>
      <c r="CJ2" t="s">
        <v>51</v>
      </c>
      <c r="CL2" t="s">
        <v>52</v>
      </c>
      <c r="CN2" t="s">
        <v>53</v>
      </c>
      <c r="CP2" t="s">
        <v>54</v>
      </c>
      <c r="CR2" t="s">
        <v>55</v>
      </c>
      <c r="CT2" t="s">
        <v>56</v>
      </c>
      <c r="CV2" t="s">
        <v>57</v>
      </c>
      <c r="CX2" t="s">
        <v>58</v>
      </c>
      <c r="CZ2" t="s">
        <v>59</v>
      </c>
      <c r="DB2" t="s">
        <v>60</v>
      </c>
      <c r="DD2" t="s">
        <v>61</v>
      </c>
      <c r="DF2" t="s">
        <v>62</v>
      </c>
      <c r="DH2" t="s">
        <v>63</v>
      </c>
      <c r="DJ2" t="s">
        <v>64</v>
      </c>
      <c r="DL2" t="s">
        <v>65</v>
      </c>
      <c r="DN2" t="s">
        <v>66</v>
      </c>
      <c r="DP2" t="s">
        <v>67</v>
      </c>
      <c r="DR2" t="s">
        <v>68</v>
      </c>
      <c r="DT2" t="s">
        <v>69</v>
      </c>
      <c r="DV2" t="s">
        <v>70</v>
      </c>
      <c r="DX2" t="s">
        <v>71</v>
      </c>
      <c r="DZ2" t="s">
        <v>72</v>
      </c>
      <c r="EB2" t="s">
        <v>73</v>
      </c>
      <c r="ED2" t="s">
        <v>74</v>
      </c>
      <c r="EF2" t="s">
        <v>75</v>
      </c>
      <c r="EH2" t="s">
        <v>76</v>
      </c>
      <c r="EJ2" t="s">
        <v>77</v>
      </c>
      <c r="EL2" t="s">
        <v>78</v>
      </c>
      <c r="EN2" t="s">
        <v>79</v>
      </c>
      <c r="EP2" t="s">
        <v>80</v>
      </c>
      <c r="ER2" t="s">
        <v>81</v>
      </c>
      <c r="ET2" t="s">
        <v>82</v>
      </c>
      <c r="EV2" t="s">
        <v>83</v>
      </c>
      <c r="EX2" t="s">
        <v>84</v>
      </c>
      <c r="EZ2" t="s">
        <v>85</v>
      </c>
      <c r="FB2" t="s">
        <v>86</v>
      </c>
      <c r="FD2" t="s">
        <v>87</v>
      </c>
      <c r="FF2" t="s">
        <v>88</v>
      </c>
      <c r="FH2" t="s">
        <v>89</v>
      </c>
      <c r="FJ2" t="s">
        <v>90</v>
      </c>
      <c r="FL2" t="s">
        <v>91</v>
      </c>
      <c r="FN2" t="s">
        <v>92</v>
      </c>
      <c r="FP2" t="s">
        <v>93</v>
      </c>
      <c r="FR2" t="s">
        <v>94</v>
      </c>
      <c r="FT2" t="s">
        <v>95</v>
      </c>
      <c r="FV2" t="s">
        <v>96</v>
      </c>
      <c r="FX2" t="s">
        <v>97</v>
      </c>
      <c r="FZ2" t="s">
        <v>98</v>
      </c>
      <c r="GB2" t="s">
        <v>99</v>
      </c>
      <c r="GD2" t="s">
        <v>7</v>
      </c>
      <c r="GF2" s="20" t="s">
        <v>256</v>
      </c>
      <c r="GH2" s="20" t="s">
        <v>254</v>
      </c>
      <c r="GJ2" s="20" t="s">
        <v>255</v>
      </c>
    </row>
    <row r="3" spans="1:193" x14ac:dyDescent="0.25">
      <c r="B3" t="s">
        <v>100</v>
      </c>
      <c r="C3" t="s">
        <v>101</v>
      </c>
      <c r="D3" t="s">
        <v>100</v>
      </c>
      <c r="E3" t="s">
        <v>101</v>
      </c>
      <c r="F3" t="s">
        <v>100</v>
      </c>
      <c r="G3" t="s">
        <v>101</v>
      </c>
      <c r="H3" t="s">
        <v>100</v>
      </c>
      <c r="I3" t="s">
        <v>101</v>
      </c>
      <c r="J3" t="s">
        <v>100</v>
      </c>
      <c r="K3" t="s">
        <v>101</v>
      </c>
      <c r="L3" t="s">
        <v>100</v>
      </c>
      <c r="M3" t="s">
        <v>101</v>
      </c>
      <c r="N3" t="s">
        <v>100</v>
      </c>
      <c r="O3" t="s">
        <v>101</v>
      </c>
      <c r="P3" t="s">
        <v>100</v>
      </c>
      <c r="Q3" t="s">
        <v>101</v>
      </c>
      <c r="R3" t="s">
        <v>100</v>
      </c>
      <c r="S3" t="s">
        <v>101</v>
      </c>
      <c r="T3" t="s">
        <v>100</v>
      </c>
      <c r="U3" t="s">
        <v>101</v>
      </c>
      <c r="V3" t="s">
        <v>100</v>
      </c>
      <c r="W3" t="s">
        <v>101</v>
      </c>
      <c r="X3" t="s">
        <v>100</v>
      </c>
      <c r="Y3" t="s">
        <v>101</v>
      </c>
      <c r="Z3" t="s">
        <v>100</v>
      </c>
      <c r="AA3" t="s">
        <v>101</v>
      </c>
      <c r="AB3" t="s">
        <v>100</v>
      </c>
      <c r="AC3" t="s">
        <v>101</v>
      </c>
      <c r="AD3" t="s">
        <v>100</v>
      </c>
      <c r="AE3" t="s">
        <v>101</v>
      </c>
      <c r="AF3" t="s">
        <v>100</v>
      </c>
      <c r="AG3" t="s">
        <v>101</v>
      </c>
      <c r="AH3" t="s">
        <v>100</v>
      </c>
      <c r="AI3" t="s">
        <v>101</v>
      </c>
      <c r="AJ3" t="s">
        <v>100</v>
      </c>
      <c r="AK3" t="s">
        <v>101</v>
      </c>
      <c r="AL3" t="s">
        <v>100</v>
      </c>
      <c r="AM3" t="s">
        <v>101</v>
      </c>
      <c r="AN3" t="s">
        <v>100</v>
      </c>
      <c r="AO3" t="s">
        <v>101</v>
      </c>
      <c r="AP3" t="s">
        <v>100</v>
      </c>
      <c r="AQ3" t="s">
        <v>101</v>
      </c>
      <c r="AR3" t="s">
        <v>100</v>
      </c>
      <c r="AS3" t="s">
        <v>101</v>
      </c>
      <c r="AT3" t="s">
        <v>100</v>
      </c>
      <c r="AU3" t="s">
        <v>101</v>
      </c>
      <c r="AV3" t="s">
        <v>100</v>
      </c>
      <c r="AW3" t="s">
        <v>101</v>
      </c>
      <c r="AX3" t="s">
        <v>100</v>
      </c>
      <c r="AY3" t="s">
        <v>101</v>
      </c>
      <c r="AZ3" t="s">
        <v>100</v>
      </c>
      <c r="BA3" t="s">
        <v>101</v>
      </c>
      <c r="BB3" t="s">
        <v>100</v>
      </c>
      <c r="BC3" t="s">
        <v>101</v>
      </c>
      <c r="BD3" t="s">
        <v>100</v>
      </c>
      <c r="BE3" t="s">
        <v>101</v>
      </c>
      <c r="BF3" t="s">
        <v>100</v>
      </c>
      <c r="BG3" t="s">
        <v>101</v>
      </c>
      <c r="BH3" t="s">
        <v>100</v>
      </c>
      <c r="BI3" t="s">
        <v>101</v>
      </c>
      <c r="BJ3" t="s">
        <v>100</v>
      </c>
      <c r="BK3" t="s">
        <v>101</v>
      </c>
      <c r="BL3" t="s">
        <v>100</v>
      </c>
      <c r="BM3" t="s">
        <v>101</v>
      </c>
      <c r="BN3" t="s">
        <v>100</v>
      </c>
      <c r="BO3" t="s">
        <v>101</v>
      </c>
      <c r="BP3" t="s">
        <v>100</v>
      </c>
      <c r="BQ3" t="s">
        <v>101</v>
      </c>
      <c r="BR3" t="s">
        <v>100</v>
      </c>
      <c r="BS3" t="s">
        <v>101</v>
      </c>
      <c r="BT3" t="s">
        <v>100</v>
      </c>
      <c r="BU3" t="s">
        <v>101</v>
      </c>
      <c r="BV3" t="s">
        <v>100</v>
      </c>
      <c r="BW3" t="s">
        <v>101</v>
      </c>
      <c r="BX3" t="s">
        <v>100</v>
      </c>
      <c r="BY3" t="s">
        <v>101</v>
      </c>
      <c r="BZ3" t="s">
        <v>100</v>
      </c>
      <c r="CA3" t="s">
        <v>101</v>
      </c>
      <c r="CB3" t="s">
        <v>100</v>
      </c>
      <c r="CC3" t="s">
        <v>101</v>
      </c>
      <c r="CD3" t="s">
        <v>100</v>
      </c>
      <c r="CE3" t="s">
        <v>101</v>
      </c>
      <c r="CF3" t="s">
        <v>100</v>
      </c>
      <c r="CG3" t="s">
        <v>101</v>
      </c>
      <c r="CH3" t="s">
        <v>100</v>
      </c>
      <c r="CI3" t="s">
        <v>101</v>
      </c>
      <c r="CJ3" t="s">
        <v>100</v>
      </c>
      <c r="CK3" t="s">
        <v>101</v>
      </c>
      <c r="CL3" t="s">
        <v>100</v>
      </c>
      <c r="CM3" t="s">
        <v>101</v>
      </c>
      <c r="CN3" t="s">
        <v>100</v>
      </c>
      <c r="CO3" t="s">
        <v>101</v>
      </c>
      <c r="CP3" t="s">
        <v>100</v>
      </c>
      <c r="CQ3" t="s">
        <v>101</v>
      </c>
      <c r="CR3" t="s">
        <v>100</v>
      </c>
      <c r="CS3" t="s">
        <v>101</v>
      </c>
      <c r="CT3" t="s">
        <v>100</v>
      </c>
      <c r="CU3" t="s">
        <v>101</v>
      </c>
      <c r="CV3" t="s">
        <v>100</v>
      </c>
      <c r="CW3" t="s">
        <v>101</v>
      </c>
      <c r="CX3" t="s">
        <v>100</v>
      </c>
      <c r="CY3" t="s">
        <v>101</v>
      </c>
      <c r="CZ3" t="s">
        <v>100</v>
      </c>
      <c r="DA3" t="s">
        <v>101</v>
      </c>
      <c r="DB3" t="s">
        <v>100</v>
      </c>
      <c r="DC3" t="s">
        <v>101</v>
      </c>
      <c r="DD3" t="s">
        <v>100</v>
      </c>
      <c r="DE3" t="s">
        <v>101</v>
      </c>
      <c r="DF3" t="s">
        <v>100</v>
      </c>
      <c r="DG3" t="s">
        <v>101</v>
      </c>
      <c r="DH3" t="s">
        <v>100</v>
      </c>
      <c r="DI3" t="s">
        <v>101</v>
      </c>
      <c r="DJ3" t="s">
        <v>100</v>
      </c>
      <c r="DK3" t="s">
        <v>101</v>
      </c>
      <c r="DL3" t="s">
        <v>100</v>
      </c>
      <c r="DM3" t="s">
        <v>101</v>
      </c>
      <c r="DN3" t="s">
        <v>100</v>
      </c>
      <c r="DO3" t="s">
        <v>101</v>
      </c>
      <c r="DP3" t="s">
        <v>100</v>
      </c>
      <c r="DQ3" t="s">
        <v>101</v>
      </c>
      <c r="DR3" t="s">
        <v>100</v>
      </c>
      <c r="DS3" t="s">
        <v>101</v>
      </c>
      <c r="DT3" t="s">
        <v>100</v>
      </c>
      <c r="DU3" t="s">
        <v>101</v>
      </c>
      <c r="DV3" t="s">
        <v>100</v>
      </c>
      <c r="DW3" t="s">
        <v>101</v>
      </c>
      <c r="DX3" t="s">
        <v>100</v>
      </c>
      <c r="DY3" t="s">
        <v>101</v>
      </c>
      <c r="DZ3" t="s">
        <v>100</v>
      </c>
      <c r="EA3" t="s">
        <v>101</v>
      </c>
      <c r="EB3" t="s">
        <v>100</v>
      </c>
      <c r="EC3" t="s">
        <v>101</v>
      </c>
      <c r="ED3" t="s">
        <v>100</v>
      </c>
      <c r="EE3" t="s">
        <v>101</v>
      </c>
      <c r="EF3" t="s">
        <v>100</v>
      </c>
      <c r="EG3" t="s">
        <v>101</v>
      </c>
      <c r="EH3" t="s">
        <v>100</v>
      </c>
      <c r="EI3" t="s">
        <v>101</v>
      </c>
      <c r="EJ3" t="s">
        <v>100</v>
      </c>
      <c r="EK3" t="s">
        <v>101</v>
      </c>
      <c r="EL3" t="s">
        <v>100</v>
      </c>
      <c r="EM3" t="s">
        <v>101</v>
      </c>
      <c r="EN3" t="s">
        <v>100</v>
      </c>
      <c r="EO3" t="s">
        <v>101</v>
      </c>
      <c r="EP3" t="s">
        <v>100</v>
      </c>
      <c r="EQ3" t="s">
        <v>101</v>
      </c>
      <c r="ER3" t="s">
        <v>100</v>
      </c>
      <c r="ES3" t="s">
        <v>101</v>
      </c>
      <c r="ET3" t="s">
        <v>100</v>
      </c>
      <c r="EU3" t="s">
        <v>101</v>
      </c>
      <c r="EV3" t="s">
        <v>100</v>
      </c>
      <c r="EW3" t="s">
        <v>101</v>
      </c>
      <c r="EX3" t="s">
        <v>100</v>
      </c>
      <c r="EY3" t="s">
        <v>101</v>
      </c>
      <c r="EZ3" t="s">
        <v>100</v>
      </c>
      <c r="FA3" t="s">
        <v>101</v>
      </c>
      <c r="FB3" t="s">
        <v>100</v>
      </c>
      <c r="FC3" t="s">
        <v>101</v>
      </c>
      <c r="FD3" t="s">
        <v>100</v>
      </c>
      <c r="FE3" t="s">
        <v>101</v>
      </c>
      <c r="FF3" t="s">
        <v>100</v>
      </c>
      <c r="FG3" t="s">
        <v>101</v>
      </c>
      <c r="FH3" t="s">
        <v>100</v>
      </c>
      <c r="FI3" t="s">
        <v>101</v>
      </c>
      <c r="FJ3" t="s">
        <v>100</v>
      </c>
      <c r="FK3" t="s">
        <v>101</v>
      </c>
      <c r="FL3" t="s">
        <v>100</v>
      </c>
      <c r="FM3" t="s">
        <v>101</v>
      </c>
      <c r="FN3" t="s">
        <v>100</v>
      </c>
      <c r="FO3" t="s">
        <v>101</v>
      </c>
      <c r="FP3" t="s">
        <v>100</v>
      </c>
      <c r="FQ3" t="s">
        <v>101</v>
      </c>
      <c r="FR3" t="s">
        <v>100</v>
      </c>
      <c r="FS3" t="s">
        <v>101</v>
      </c>
      <c r="FT3" t="s">
        <v>100</v>
      </c>
      <c r="FU3" t="s">
        <v>101</v>
      </c>
      <c r="FV3" t="s">
        <v>100</v>
      </c>
      <c r="FW3" t="s">
        <v>101</v>
      </c>
      <c r="FX3" t="s">
        <v>100</v>
      </c>
      <c r="FY3" t="s">
        <v>101</v>
      </c>
      <c r="FZ3" t="s">
        <v>100</v>
      </c>
      <c r="GA3" t="s">
        <v>101</v>
      </c>
      <c r="GB3" t="s">
        <v>100</v>
      </c>
      <c r="GC3" t="s">
        <v>101</v>
      </c>
      <c r="GD3" t="s">
        <v>100</v>
      </c>
      <c r="GE3" t="s">
        <v>101</v>
      </c>
      <c r="GF3" s="20" t="s">
        <v>100</v>
      </c>
      <c r="GG3" s="20" t="s">
        <v>101</v>
      </c>
      <c r="GH3" s="20" t="s">
        <v>100</v>
      </c>
      <c r="GI3" s="20" t="s">
        <v>101</v>
      </c>
      <c r="GJ3" s="20" t="s">
        <v>100</v>
      </c>
      <c r="GK3" s="20" t="s">
        <v>101</v>
      </c>
    </row>
    <row r="4" spans="1:193" x14ac:dyDescent="0.25">
      <c r="A4">
        <v>1596</v>
      </c>
      <c r="D4">
        <v>83</v>
      </c>
      <c r="E4">
        <v>58</v>
      </c>
      <c r="GD4">
        <v>83</v>
      </c>
      <c r="GE4">
        <v>58</v>
      </c>
      <c r="GF4" s="1">
        <f>AH4+AJ4+AL4+AN4+AP4+AR4+AT4+AV4+AX4+AZ4+BB4+BD4+BF4+BH4+BJ4+BL4+BN4+BP4+BR4+BT4+BV4+BX4+BZ4+CB4+CD4+CF4+CH4+CJ4+CL4+CN4+CP4+CR4+CT4+CX4+CV4+CZ4+DB4+DD4+DF4+DJ4+DH4+DL4+DN4+DP4+DR4+DT4+DV4+DX4+DZ4+EB4+ED4+EF4+EH4+EJ4+EL4+EN4+EP4+ER4+ET4+FP4+FT4+FV4</f>
        <v>0</v>
      </c>
      <c r="GG4" s="1">
        <f>AI4+AK4+AM4+AO4+AQ4+AS4+AU4+AW4+AY4+BA4+BC4+BE4+BG4+BI4+BK4+BM4+BO4+BQ4+BS4+BU4+BW4+BY4+CA4+CC4+CE4+CG4+CI4+CK4+CM4+CO4+CQ4+CS4+CU4+CY4+CW4+DA4+DC4+DE4+DG4+DK4+DI4+DM4+DO4+DQ4+DS4+DU4+DW4+DY4+EA4+EC4+EE4+EG4+EI4+EK4+EM4+EO4+EQ4+ES4+EU4+FQ4+FU4+FW4</f>
        <v>0</v>
      </c>
      <c r="GH4">
        <f>B4+D4+F4+H4+J4+L4+N4+P4+R4+T4+V4+X4+Z4+AB4+AD4+AF4+EV4+EX4+EZ4+FB4+FD4+FF4+FH4+FJ4+FL4+FN4+FR4+FX4</f>
        <v>83</v>
      </c>
      <c r="GI4">
        <f>C4+E4+G4+I4+K4+M4+O4+Q4+S4+U4+W4+Y4+AA4+AC4+AE4+AG4+EW4+EY4+FA4+FC4+FE4+FG4+FI4+FK4+FM4+FO4+FS4+FY4</f>
        <v>58</v>
      </c>
      <c r="GJ4">
        <f>GD4-GH4</f>
        <v>0</v>
      </c>
      <c r="GK4">
        <f>GE4-GI4</f>
        <v>0</v>
      </c>
    </row>
    <row r="5" spans="1:193" x14ac:dyDescent="0.25">
      <c r="A5">
        <v>1597</v>
      </c>
      <c r="ER5">
        <v>334</v>
      </c>
      <c r="ES5">
        <v>287</v>
      </c>
      <c r="ET5">
        <v>334</v>
      </c>
      <c r="EU5">
        <v>287</v>
      </c>
      <c r="GD5">
        <v>668</v>
      </c>
      <c r="GE5">
        <v>574</v>
      </c>
      <c r="GF5" s="1">
        <f t="shared" ref="GF5:GF68" si="0">AH5+AJ5+AL5+AN5+AP5+AR5+AT5+AV5+AX5+AZ5+BB5+BD5+BF5+BH5+BJ5+BL5+BN5+BP5+BR5+BT5+BV5+BX5+BZ5+CB5+CD5+CF5+CH5+CJ5+CL5+CN5+CP5+CR5+CT5+CX5+CV5+CZ5+DB5+DD5+DF5+DJ5+DH5+DL5+DN5+DP5+DR5+DT5+DV5+DX5+DZ5+EB5+ED5+EF5+EH5+EJ5+EL5+EN5+EP5+ER5+ET5+FP5+FT5+FV5</f>
        <v>668</v>
      </c>
      <c r="GG5" s="1">
        <f t="shared" ref="GG5:GG68" si="1">AI5+AK5+AM5+AO5+AQ5+AS5+AU5+AW5+AY5+BA5+BC5+BE5+BG5+BI5+BK5+BM5+BO5+BQ5+BS5+BU5+BW5+BY5+CA5+CC5+CE5+CG5+CI5+CK5+CM5+CO5+CQ5+CS5+CU5+CY5+CW5+DA5+DC5+DE5+DG5+DK5+DI5+DM5+DO5+DQ5+DS5+DU5+DW5+DY5+EA5+EC5+EE5+EG5+EI5+EK5+EM5+EO5+EQ5+ES5+EU5+FQ5+FU5+FW5</f>
        <v>574</v>
      </c>
      <c r="GH5">
        <f t="shared" ref="GH5:GH68" si="2">B5+D5+F5+H5+J5+L5+N5+P5+R5+T5+V5+X5+Z5+AB5+AD5+AF5+EV5+EX5+EZ5+FB5+FD5+FF5+FH5+FJ5+FL5+FN5+FR5+FX5</f>
        <v>0</v>
      </c>
      <c r="GI5">
        <f t="shared" ref="GI5:GI68" si="3">C5+E5+G5+I5+K5+M5+O5+Q5+S5+U5+W5+Y5+AA5+AC5+AE5+AG5+EW5+EY5+FA5+FC5+FE5+FG5+FI5+FK5+FM5+FO5+FS5+FY5</f>
        <v>0</v>
      </c>
      <c r="GJ5">
        <f t="shared" ref="GJ5:GJ68" si="4">GD5-GH5</f>
        <v>668</v>
      </c>
      <c r="GK5">
        <f t="shared" ref="GK5:GK68" si="5">GE5-GI5</f>
        <v>574</v>
      </c>
    </row>
    <row r="6" spans="1:193" x14ac:dyDescent="0.25">
      <c r="A6">
        <v>1598</v>
      </c>
      <c r="ED6">
        <v>280</v>
      </c>
      <c r="EE6">
        <v>241</v>
      </c>
      <c r="GD6">
        <v>280</v>
      </c>
      <c r="GE6">
        <v>241</v>
      </c>
      <c r="GF6" s="1">
        <f t="shared" si="0"/>
        <v>280</v>
      </c>
      <c r="GG6" s="1">
        <f t="shared" si="1"/>
        <v>241</v>
      </c>
      <c r="GH6">
        <f t="shared" si="2"/>
        <v>0</v>
      </c>
      <c r="GI6">
        <f t="shared" si="3"/>
        <v>0</v>
      </c>
      <c r="GJ6">
        <f t="shared" si="4"/>
        <v>280</v>
      </c>
      <c r="GK6">
        <f t="shared" si="5"/>
        <v>241</v>
      </c>
    </row>
    <row r="7" spans="1:193" x14ac:dyDescent="0.25">
      <c r="A7">
        <v>1599</v>
      </c>
      <c r="GF7" s="1">
        <f t="shared" si="0"/>
        <v>0</v>
      </c>
      <c r="GG7" s="1">
        <f t="shared" si="1"/>
        <v>0</v>
      </c>
      <c r="GH7">
        <f t="shared" si="2"/>
        <v>0</v>
      </c>
      <c r="GI7">
        <f t="shared" si="3"/>
        <v>0</v>
      </c>
      <c r="GJ7">
        <f t="shared" si="4"/>
        <v>0</v>
      </c>
      <c r="GK7">
        <f t="shared" si="5"/>
        <v>0</v>
      </c>
    </row>
    <row r="8" spans="1:193" x14ac:dyDescent="0.25">
      <c r="A8">
        <v>1600</v>
      </c>
      <c r="GF8" s="1">
        <f t="shared" si="0"/>
        <v>0</v>
      </c>
      <c r="GG8" s="1">
        <f t="shared" si="1"/>
        <v>0</v>
      </c>
      <c r="GH8">
        <f t="shared" si="2"/>
        <v>0</v>
      </c>
      <c r="GI8">
        <f t="shared" si="3"/>
        <v>0</v>
      </c>
      <c r="GJ8">
        <f t="shared" si="4"/>
        <v>0</v>
      </c>
      <c r="GK8">
        <f t="shared" si="5"/>
        <v>0</v>
      </c>
    </row>
    <row r="9" spans="1:193" x14ac:dyDescent="0.25">
      <c r="A9">
        <v>1601</v>
      </c>
      <c r="GF9" s="1">
        <f t="shared" si="0"/>
        <v>0</v>
      </c>
      <c r="GG9" s="1">
        <f t="shared" si="1"/>
        <v>0</v>
      </c>
      <c r="GH9">
        <f t="shared" si="2"/>
        <v>0</v>
      </c>
      <c r="GI9">
        <f t="shared" si="3"/>
        <v>0</v>
      </c>
      <c r="GJ9">
        <f t="shared" si="4"/>
        <v>0</v>
      </c>
      <c r="GK9">
        <f t="shared" si="5"/>
        <v>0</v>
      </c>
    </row>
    <row r="10" spans="1:193" x14ac:dyDescent="0.25">
      <c r="A10">
        <v>1602</v>
      </c>
      <c r="GF10" s="1">
        <f t="shared" si="0"/>
        <v>0</v>
      </c>
      <c r="GG10" s="1">
        <f t="shared" si="1"/>
        <v>0</v>
      </c>
      <c r="GH10">
        <f t="shared" si="2"/>
        <v>0</v>
      </c>
      <c r="GI10">
        <f t="shared" si="3"/>
        <v>0</v>
      </c>
      <c r="GJ10">
        <f t="shared" si="4"/>
        <v>0</v>
      </c>
      <c r="GK10">
        <f t="shared" si="5"/>
        <v>0</v>
      </c>
    </row>
    <row r="11" spans="1:193" x14ac:dyDescent="0.25">
      <c r="A11">
        <v>1603</v>
      </c>
      <c r="GF11" s="1">
        <f t="shared" si="0"/>
        <v>0</v>
      </c>
      <c r="GG11" s="1">
        <f t="shared" si="1"/>
        <v>0</v>
      </c>
      <c r="GH11">
        <f t="shared" si="2"/>
        <v>0</v>
      </c>
      <c r="GI11">
        <f t="shared" si="3"/>
        <v>0</v>
      </c>
      <c r="GJ11">
        <f t="shared" si="4"/>
        <v>0</v>
      </c>
      <c r="GK11">
        <f t="shared" si="5"/>
        <v>0</v>
      </c>
    </row>
    <row r="12" spans="1:193" x14ac:dyDescent="0.25">
      <c r="A12">
        <v>1604</v>
      </c>
      <c r="EP12">
        <v>334</v>
      </c>
      <c r="EQ12">
        <v>287</v>
      </c>
      <c r="GD12">
        <v>334</v>
      </c>
      <c r="GE12">
        <v>287</v>
      </c>
      <c r="GF12" s="1">
        <f t="shared" si="0"/>
        <v>334</v>
      </c>
      <c r="GG12" s="1">
        <f t="shared" si="1"/>
        <v>287</v>
      </c>
      <c r="GH12">
        <f t="shared" si="2"/>
        <v>0</v>
      </c>
      <c r="GI12">
        <f t="shared" si="3"/>
        <v>0</v>
      </c>
      <c r="GJ12">
        <f t="shared" si="4"/>
        <v>334</v>
      </c>
      <c r="GK12">
        <f t="shared" si="5"/>
        <v>287</v>
      </c>
    </row>
    <row r="13" spans="1:193" x14ac:dyDescent="0.25">
      <c r="A13">
        <v>1605</v>
      </c>
      <c r="GF13" s="1">
        <f t="shared" si="0"/>
        <v>0</v>
      </c>
      <c r="GG13" s="1">
        <f t="shared" si="1"/>
        <v>0</v>
      </c>
      <c r="GH13">
        <f t="shared" si="2"/>
        <v>0</v>
      </c>
      <c r="GI13">
        <f t="shared" si="3"/>
        <v>0</v>
      </c>
      <c r="GJ13">
        <f t="shared" si="4"/>
        <v>0</v>
      </c>
      <c r="GK13">
        <f t="shared" si="5"/>
        <v>0</v>
      </c>
    </row>
    <row r="14" spans="1:193" x14ac:dyDescent="0.25">
      <c r="A14">
        <v>1606</v>
      </c>
      <c r="DB14">
        <v>544</v>
      </c>
      <c r="DC14">
        <v>470</v>
      </c>
      <c r="GD14">
        <v>544</v>
      </c>
      <c r="GE14">
        <v>470</v>
      </c>
      <c r="GF14" s="1">
        <f t="shared" si="0"/>
        <v>544</v>
      </c>
      <c r="GG14" s="1">
        <f t="shared" si="1"/>
        <v>470</v>
      </c>
      <c r="GH14">
        <f t="shared" si="2"/>
        <v>0</v>
      </c>
      <c r="GI14">
        <f t="shared" si="3"/>
        <v>0</v>
      </c>
      <c r="GJ14">
        <f t="shared" si="4"/>
        <v>544</v>
      </c>
      <c r="GK14">
        <f t="shared" si="5"/>
        <v>470</v>
      </c>
    </row>
    <row r="15" spans="1:193" x14ac:dyDescent="0.25">
      <c r="A15">
        <v>1607</v>
      </c>
      <c r="GF15" s="1">
        <f t="shared" si="0"/>
        <v>0</v>
      </c>
      <c r="GG15" s="1">
        <f t="shared" si="1"/>
        <v>0</v>
      </c>
      <c r="GH15">
        <f t="shared" si="2"/>
        <v>0</v>
      </c>
      <c r="GI15">
        <f t="shared" si="3"/>
        <v>0</v>
      </c>
      <c r="GJ15">
        <f t="shared" si="4"/>
        <v>0</v>
      </c>
      <c r="GK15">
        <f t="shared" si="5"/>
        <v>0</v>
      </c>
    </row>
    <row r="16" spans="1:193" x14ac:dyDescent="0.25">
      <c r="A16">
        <v>1608</v>
      </c>
      <c r="GF16" s="1">
        <f t="shared" si="0"/>
        <v>0</v>
      </c>
      <c r="GG16" s="1">
        <f t="shared" si="1"/>
        <v>0</v>
      </c>
      <c r="GH16">
        <f t="shared" si="2"/>
        <v>0</v>
      </c>
      <c r="GI16">
        <f t="shared" si="3"/>
        <v>0</v>
      </c>
      <c r="GJ16">
        <f t="shared" si="4"/>
        <v>0</v>
      </c>
      <c r="GK16">
        <f t="shared" si="5"/>
        <v>0</v>
      </c>
    </row>
    <row r="17" spans="1:193" x14ac:dyDescent="0.25">
      <c r="A17">
        <v>1609</v>
      </c>
      <c r="GF17" s="1">
        <f t="shared" si="0"/>
        <v>0</v>
      </c>
      <c r="GG17" s="1">
        <f t="shared" si="1"/>
        <v>0</v>
      </c>
      <c r="GH17">
        <f t="shared" si="2"/>
        <v>0</v>
      </c>
      <c r="GI17">
        <f t="shared" si="3"/>
        <v>0</v>
      </c>
      <c r="GJ17">
        <f t="shared" si="4"/>
        <v>0</v>
      </c>
      <c r="GK17">
        <f t="shared" si="5"/>
        <v>0</v>
      </c>
    </row>
    <row r="18" spans="1:193" x14ac:dyDescent="0.25">
      <c r="A18">
        <v>1610</v>
      </c>
      <c r="GF18" s="1">
        <f t="shared" si="0"/>
        <v>0</v>
      </c>
      <c r="GG18" s="1">
        <f t="shared" si="1"/>
        <v>0</v>
      </c>
      <c r="GH18">
        <f t="shared" si="2"/>
        <v>0</v>
      </c>
      <c r="GI18">
        <f t="shared" si="3"/>
        <v>0</v>
      </c>
      <c r="GJ18">
        <f t="shared" si="4"/>
        <v>0</v>
      </c>
      <c r="GK18">
        <f t="shared" si="5"/>
        <v>0</v>
      </c>
    </row>
    <row r="19" spans="1:193" x14ac:dyDescent="0.25">
      <c r="A19">
        <v>1611</v>
      </c>
      <c r="GF19" s="1">
        <f t="shared" si="0"/>
        <v>0</v>
      </c>
      <c r="GG19" s="1">
        <f t="shared" si="1"/>
        <v>0</v>
      </c>
      <c r="GH19">
        <f t="shared" si="2"/>
        <v>0</v>
      </c>
      <c r="GI19">
        <f t="shared" si="3"/>
        <v>0</v>
      </c>
      <c r="GJ19">
        <f t="shared" si="4"/>
        <v>0</v>
      </c>
      <c r="GK19">
        <f t="shared" si="5"/>
        <v>0</v>
      </c>
    </row>
    <row r="20" spans="1:193" x14ac:dyDescent="0.25">
      <c r="A20">
        <v>1612</v>
      </c>
      <c r="BX20">
        <v>334</v>
      </c>
      <c r="BY20">
        <v>287</v>
      </c>
      <c r="GD20">
        <v>334</v>
      </c>
      <c r="GE20">
        <v>287</v>
      </c>
      <c r="GF20" s="1">
        <f t="shared" si="0"/>
        <v>334</v>
      </c>
      <c r="GG20" s="1">
        <f t="shared" si="1"/>
        <v>287</v>
      </c>
      <c r="GH20">
        <f t="shared" si="2"/>
        <v>0</v>
      </c>
      <c r="GI20">
        <f t="shared" si="3"/>
        <v>0</v>
      </c>
      <c r="GJ20">
        <f t="shared" si="4"/>
        <v>334</v>
      </c>
      <c r="GK20">
        <f t="shared" si="5"/>
        <v>287</v>
      </c>
    </row>
    <row r="21" spans="1:193" x14ac:dyDescent="0.25">
      <c r="A21">
        <v>1613</v>
      </c>
      <c r="GF21" s="1">
        <f t="shared" si="0"/>
        <v>0</v>
      </c>
      <c r="GG21" s="1">
        <f t="shared" si="1"/>
        <v>0</v>
      </c>
      <c r="GH21">
        <f t="shared" si="2"/>
        <v>0</v>
      </c>
      <c r="GI21">
        <f t="shared" si="3"/>
        <v>0</v>
      </c>
      <c r="GJ21">
        <f t="shared" si="4"/>
        <v>0</v>
      </c>
      <c r="GK21">
        <f t="shared" si="5"/>
        <v>0</v>
      </c>
    </row>
    <row r="22" spans="1:193" x14ac:dyDescent="0.25">
      <c r="A22">
        <v>1614</v>
      </c>
      <c r="GF22" s="1">
        <f t="shared" si="0"/>
        <v>0</v>
      </c>
      <c r="GG22" s="1">
        <f t="shared" si="1"/>
        <v>0</v>
      </c>
      <c r="GH22">
        <f t="shared" si="2"/>
        <v>0</v>
      </c>
      <c r="GI22">
        <f t="shared" si="3"/>
        <v>0</v>
      </c>
      <c r="GJ22">
        <f t="shared" si="4"/>
        <v>0</v>
      </c>
      <c r="GK22">
        <f t="shared" si="5"/>
        <v>0</v>
      </c>
    </row>
    <row r="23" spans="1:193" x14ac:dyDescent="0.25">
      <c r="A23">
        <v>1615</v>
      </c>
      <c r="FT23">
        <v>617</v>
      </c>
      <c r="FU23">
        <v>532</v>
      </c>
      <c r="GD23">
        <v>617</v>
      </c>
      <c r="GE23">
        <v>532</v>
      </c>
      <c r="GF23" s="1">
        <f t="shared" si="0"/>
        <v>617</v>
      </c>
      <c r="GG23" s="1">
        <f t="shared" si="1"/>
        <v>532</v>
      </c>
      <c r="GH23">
        <f t="shared" si="2"/>
        <v>0</v>
      </c>
      <c r="GI23">
        <f t="shared" si="3"/>
        <v>0</v>
      </c>
      <c r="GJ23">
        <f t="shared" si="4"/>
        <v>617</v>
      </c>
      <c r="GK23">
        <f t="shared" si="5"/>
        <v>532</v>
      </c>
    </row>
    <row r="24" spans="1:193" x14ac:dyDescent="0.25">
      <c r="A24">
        <v>1616</v>
      </c>
      <c r="GF24" s="1">
        <f t="shared" si="0"/>
        <v>0</v>
      </c>
      <c r="GG24" s="1">
        <f t="shared" si="1"/>
        <v>0</v>
      </c>
      <c r="GH24">
        <f t="shared" si="2"/>
        <v>0</v>
      </c>
      <c r="GI24">
        <f t="shared" si="3"/>
        <v>0</v>
      </c>
      <c r="GJ24">
        <f t="shared" si="4"/>
        <v>0</v>
      </c>
      <c r="GK24">
        <f t="shared" si="5"/>
        <v>0</v>
      </c>
    </row>
    <row r="25" spans="1:193" x14ac:dyDescent="0.25">
      <c r="A25">
        <v>1617</v>
      </c>
      <c r="GF25" s="1">
        <f t="shared" si="0"/>
        <v>0</v>
      </c>
      <c r="GG25" s="1">
        <f t="shared" si="1"/>
        <v>0</v>
      </c>
      <c r="GH25">
        <f t="shared" si="2"/>
        <v>0</v>
      </c>
      <c r="GI25">
        <f t="shared" si="3"/>
        <v>0</v>
      </c>
      <c r="GJ25">
        <f t="shared" si="4"/>
        <v>0</v>
      </c>
      <c r="GK25">
        <f t="shared" si="5"/>
        <v>0</v>
      </c>
    </row>
    <row r="26" spans="1:193" x14ac:dyDescent="0.25">
      <c r="A26">
        <v>1618</v>
      </c>
      <c r="GF26" s="1">
        <f t="shared" si="0"/>
        <v>0</v>
      </c>
      <c r="GG26" s="1">
        <f t="shared" si="1"/>
        <v>0</v>
      </c>
      <c r="GH26">
        <f t="shared" si="2"/>
        <v>0</v>
      </c>
      <c r="GI26">
        <f t="shared" si="3"/>
        <v>0</v>
      </c>
      <c r="GJ26">
        <f t="shared" si="4"/>
        <v>0</v>
      </c>
      <c r="GK26">
        <f t="shared" si="5"/>
        <v>0</v>
      </c>
    </row>
    <row r="27" spans="1:193" x14ac:dyDescent="0.25">
      <c r="A27">
        <v>1619</v>
      </c>
      <c r="GF27" s="1">
        <f t="shared" si="0"/>
        <v>0</v>
      </c>
      <c r="GG27" s="1">
        <f t="shared" si="1"/>
        <v>0</v>
      </c>
      <c r="GH27">
        <f t="shared" si="2"/>
        <v>0</v>
      </c>
      <c r="GI27">
        <f t="shared" si="3"/>
        <v>0</v>
      </c>
      <c r="GJ27">
        <f t="shared" si="4"/>
        <v>0</v>
      </c>
      <c r="GK27">
        <f t="shared" si="5"/>
        <v>0</v>
      </c>
    </row>
    <row r="28" spans="1:193" x14ac:dyDescent="0.25">
      <c r="A28">
        <v>1620</v>
      </c>
      <c r="GF28" s="1">
        <f t="shared" si="0"/>
        <v>0</v>
      </c>
      <c r="GG28" s="1">
        <f t="shared" si="1"/>
        <v>0</v>
      </c>
      <c r="GH28">
        <f t="shared" si="2"/>
        <v>0</v>
      </c>
      <c r="GI28">
        <f t="shared" si="3"/>
        <v>0</v>
      </c>
      <c r="GJ28">
        <f t="shared" si="4"/>
        <v>0</v>
      </c>
      <c r="GK28">
        <f t="shared" si="5"/>
        <v>0</v>
      </c>
    </row>
    <row r="29" spans="1:193" x14ac:dyDescent="0.25">
      <c r="A29">
        <v>1621</v>
      </c>
      <c r="GF29" s="1">
        <f t="shared" si="0"/>
        <v>0</v>
      </c>
      <c r="GG29" s="1">
        <f t="shared" si="1"/>
        <v>0</v>
      </c>
      <c r="GH29">
        <f t="shared" si="2"/>
        <v>0</v>
      </c>
      <c r="GI29">
        <f t="shared" si="3"/>
        <v>0</v>
      </c>
      <c r="GJ29">
        <f t="shared" si="4"/>
        <v>0</v>
      </c>
      <c r="GK29">
        <f t="shared" si="5"/>
        <v>0</v>
      </c>
    </row>
    <row r="30" spans="1:193" x14ac:dyDescent="0.25">
      <c r="A30">
        <v>1622</v>
      </c>
      <c r="GF30" s="1">
        <f t="shared" si="0"/>
        <v>0</v>
      </c>
      <c r="GG30" s="1">
        <f t="shared" si="1"/>
        <v>0</v>
      </c>
      <c r="GH30">
        <f t="shared" si="2"/>
        <v>0</v>
      </c>
      <c r="GI30">
        <f t="shared" si="3"/>
        <v>0</v>
      </c>
      <c r="GJ30">
        <f t="shared" si="4"/>
        <v>0</v>
      </c>
      <c r="GK30">
        <f t="shared" si="5"/>
        <v>0</v>
      </c>
    </row>
    <row r="31" spans="1:193" x14ac:dyDescent="0.25">
      <c r="A31">
        <v>1623</v>
      </c>
      <c r="GF31" s="1">
        <f t="shared" si="0"/>
        <v>0</v>
      </c>
      <c r="GG31" s="1">
        <f t="shared" si="1"/>
        <v>0</v>
      </c>
      <c r="GH31">
        <f t="shared" si="2"/>
        <v>0</v>
      </c>
      <c r="GI31">
        <f t="shared" si="3"/>
        <v>0</v>
      </c>
      <c r="GJ31">
        <f t="shared" si="4"/>
        <v>0</v>
      </c>
      <c r="GK31">
        <f t="shared" si="5"/>
        <v>0</v>
      </c>
    </row>
    <row r="32" spans="1:193" x14ac:dyDescent="0.25">
      <c r="A32">
        <v>1624</v>
      </c>
      <c r="GF32" s="1">
        <f t="shared" si="0"/>
        <v>0</v>
      </c>
      <c r="GG32" s="1">
        <f t="shared" si="1"/>
        <v>0</v>
      </c>
      <c r="GH32">
        <f t="shared" si="2"/>
        <v>0</v>
      </c>
      <c r="GI32">
        <f t="shared" si="3"/>
        <v>0</v>
      </c>
      <c r="GJ32">
        <f t="shared" si="4"/>
        <v>0</v>
      </c>
      <c r="GK32">
        <f t="shared" si="5"/>
        <v>0</v>
      </c>
    </row>
    <row r="33" spans="1:193" x14ac:dyDescent="0.25">
      <c r="A33">
        <v>1625</v>
      </c>
      <c r="GF33" s="1">
        <f t="shared" si="0"/>
        <v>0</v>
      </c>
      <c r="GG33" s="1">
        <f t="shared" si="1"/>
        <v>0</v>
      </c>
      <c r="GH33">
        <f t="shared" si="2"/>
        <v>0</v>
      </c>
      <c r="GI33">
        <f t="shared" si="3"/>
        <v>0</v>
      </c>
      <c r="GJ33">
        <f t="shared" si="4"/>
        <v>0</v>
      </c>
      <c r="GK33">
        <f t="shared" si="5"/>
        <v>0</v>
      </c>
    </row>
    <row r="34" spans="1:193" x14ac:dyDescent="0.25">
      <c r="A34">
        <v>1626</v>
      </c>
      <c r="GF34" s="1">
        <f t="shared" si="0"/>
        <v>0</v>
      </c>
      <c r="GG34" s="1">
        <f t="shared" si="1"/>
        <v>0</v>
      </c>
      <c r="GH34">
        <f t="shared" si="2"/>
        <v>0</v>
      </c>
      <c r="GI34">
        <f t="shared" si="3"/>
        <v>0</v>
      </c>
      <c r="GJ34">
        <f t="shared" si="4"/>
        <v>0</v>
      </c>
      <c r="GK34">
        <f t="shared" si="5"/>
        <v>0</v>
      </c>
    </row>
    <row r="35" spans="1:193" x14ac:dyDescent="0.25">
      <c r="A35">
        <v>1627</v>
      </c>
      <c r="GF35" s="1">
        <f t="shared" si="0"/>
        <v>0</v>
      </c>
      <c r="GG35" s="1">
        <f t="shared" si="1"/>
        <v>0</v>
      </c>
      <c r="GH35">
        <f t="shared" si="2"/>
        <v>0</v>
      </c>
      <c r="GI35">
        <f t="shared" si="3"/>
        <v>0</v>
      </c>
      <c r="GJ35">
        <f t="shared" si="4"/>
        <v>0</v>
      </c>
      <c r="GK35">
        <f t="shared" si="5"/>
        <v>0</v>
      </c>
    </row>
    <row r="36" spans="1:193" x14ac:dyDescent="0.25">
      <c r="A36">
        <v>1628</v>
      </c>
      <c r="GF36" s="1">
        <f t="shared" si="0"/>
        <v>0</v>
      </c>
      <c r="GG36" s="1">
        <f t="shared" si="1"/>
        <v>0</v>
      </c>
      <c r="GH36">
        <f t="shared" si="2"/>
        <v>0</v>
      </c>
      <c r="GI36">
        <f t="shared" si="3"/>
        <v>0</v>
      </c>
      <c r="GJ36">
        <f t="shared" si="4"/>
        <v>0</v>
      </c>
      <c r="GK36">
        <f t="shared" si="5"/>
        <v>0</v>
      </c>
    </row>
    <row r="37" spans="1:193" x14ac:dyDescent="0.25">
      <c r="A37">
        <v>1629</v>
      </c>
      <c r="GF37" s="1">
        <f t="shared" si="0"/>
        <v>0</v>
      </c>
      <c r="GG37" s="1">
        <f t="shared" si="1"/>
        <v>0</v>
      </c>
      <c r="GH37">
        <f t="shared" si="2"/>
        <v>0</v>
      </c>
      <c r="GI37">
        <f t="shared" si="3"/>
        <v>0</v>
      </c>
      <c r="GJ37">
        <f t="shared" si="4"/>
        <v>0</v>
      </c>
      <c r="GK37">
        <f t="shared" si="5"/>
        <v>0</v>
      </c>
    </row>
    <row r="38" spans="1:193" x14ac:dyDescent="0.25">
      <c r="A38">
        <v>1630</v>
      </c>
      <c r="EP38">
        <v>326</v>
      </c>
      <c r="EQ38">
        <v>280</v>
      </c>
      <c r="GD38">
        <v>326</v>
      </c>
      <c r="GE38">
        <v>280</v>
      </c>
      <c r="GF38" s="1">
        <f t="shared" si="0"/>
        <v>326</v>
      </c>
      <c r="GG38" s="1">
        <f t="shared" si="1"/>
        <v>280</v>
      </c>
      <c r="GH38">
        <f t="shared" si="2"/>
        <v>0</v>
      </c>
      <c r="GI38">
        <f t="shared" si="3"/>
        <v>0</v>
      </c>
      <c r="GJ38">
        <f t="shared" si="4"/>
        <v>326</v>
      </c>
      <c r="GK38">
        <f t="shared" si="5"/>
        <v>280</v>
      </c>
    </row>
    <row r="39" spans="1:193" x14ac:dyDescent="0.25">
      <c r="A39">
        <v>1631</v>
      </c>
      <c r="GF39" s="1">
        <f t="shared" si="0"/>
        <v>0</v>
      </c>
      <c r="GG39" s="1">
        <f t="shared" si="1"/>
        <v>0</v>
      </c>
      <c r="GH39">
        <f t="shared" si="2"/>
        <v>0</v>
      </c>
      <c r="GI39">
        <f t="shared" si="3"/>
        <v>0</v>
      </c>
      <c r="GJ39">
        <f t="shared" si="4"/>
        <v>0</v>
      </c>
      <c r="GK39">
        <f t="shared" si="5"/>
        <v>0</v>
      </c>
    </row>
    <row r="40" spans="1:193" x14ac:dyDescent="0.25">
      <c r="A40">
        <v>1632</v>
      </c>
      <c r="GF40" s="1">
        <f t="shared" si="0"/>
        <v>0</v>
      </c>
      <c r="GG40" s="1">
        <f t="shared" si="1"/>
        <v>0</v>
      </c>
      <c r="GH40">
        <f t="shared" si="2"/>
        <v>0</v>
      </c>
      <c r="GI40">
        <f t="shared" si="3"/>
        <v>0</v>
      </c>
      <c r="GJ40">
        <f t="shared" si="4"/>
        <v>0</v>
      </c>
      <c r="GK40">
        <f t="shared" si="5"/>
        <v>0</v>
      </c>
    </row>
    <row r="41" spans="1:193" x14ac:dyDescent="0.25">
      <c r="A41">
        <v>1633</v>
      </c>
      <c r="GF41" s="1">
        <f t="shared" si="0"/>
        <v>0</v>
      </c>
      <c r="GG41" s="1">
        <f t="shared" si="1"/>
        <v>0</v>
      </c>
      <c r="GH41">
        <f t="shared" si="2"/>
        <v>0</v>
      </c>
      <c r="GI41">
        <f t="shared" si="3"/>
        <v>0</v>
      </c>
      <c r="GJ41">
        <f t="shared" si="4"/>
        <v>0</v>
      </c>
      <c r="GK41">
        <f t="shared" si="5"/>
        <v>0</v>
      </c>
    </row>
    <row r="42" spans="1:193" x14ac:dyDescent="0.25">
      <c r="A42">
        <v>1634</v>
      </c>
      <c r="GF42" s="1">
        <f t="shared" si="0"/>
        <v>0</v>
      </c>
      <c r="GG42" s="1">
        <f t="shared" si="1"/>
        <v>0</v>
      </c>
      <c r="GH42">
        <f t="shared" si="2"/>
        <v>0</v>
      </c>
      <c r="GI42">
        <f t="shared" si="3"/>
        <v>0</v>
      </c>
      <c r="GJ42">
        <f t="shared" si="4"/>
        <v>0</v>
      </c>
      <c r="GK42">
        <f t="shared" si="5"/>
        <v>0</v>
      </c>
    </row>
    <row r="43" spans="1:193" x14ac:dyDescent="0.25">
      <c r="A43">
        <v>1635</v>
      </c>
      <c r="GF43" s="1">
        <f t="shared" si="0"/>
        <v>0</v>
      </c>
      <c r="GG43" s="1">
        <f t="shared" si="1"/>
        <v>0</v>
      </c>
      <c r="GH43">
        <f t="shared" si="2"/>
        <v>0</v>
      </c>
      <c r="GI43">
        <f t="shared" si="3"/>
        <v>0</v>
      </c>
      <c r="GJ43">
        <f t="shared" si="4"/>
        <v>0</v>
      </c>
      <c r="GK43">
        <f t="shared" si="5"/>
        <v>0</v>
      </c>
    </row>
    <row r="44" spans="1:193" x14ac:dyDescent="0.25">
      <c r="A44">
        <v>1636</v>
      </c>
      <c r="GF44" s="1">
        <f t="shared" si="0"/>
        <v>0</v>
      </c>
      <c r="GG44" s="1">
        <f t="shared" si="1"/>
        <v>0</v>
      </c>
      <c r="GH44">
        <f t="shared" si="2"/>
        <v>0</v>
      </c>
      <c r="GI44">
        <f t="shared" si="3"/>
        <v>0</v>
      </c>
      <c r="GJ44">
        <f t="shared" si="4"/>
        <v>0</v>
      </c>
      <c r="GK44">
        <f t="shared" si="5"/>
        <v>0</v>
      </c>
    </row>
    <row r="45" spans="1:193" x14ac:dyDescent="0.25">
      <c r="A45">
        <v>1637</v>
      </c>
      <c r="EP45" s="1">
        <v>1299</v>
      </c>
      <c r="EQ45" s="1">
        <v>1229</v>
      </c>
      <c r="GD45" s="1">
        <v>1299</v>
      </c>
      <c r="GE45" s="1">
        <v>1229</v>
      </c>
      <c r="GF45" s="1">
        <f t="shared" si="0"/>
        <v>1299</v>
      </c>
      <c r="GG45" s="1">
        <f t="shared" si="1"/>
        <v>1229</v>
      </c>
      <c r="GH45">
        <f t="shared" si="2"/>
        <v>0</v>
      </c>
      <c r="GI45">
        <f t="shared" si="3"/>
        <v>0</v>
      </c>
      <c r="GJ45">
        <f t="shared" si="4"/>
        <v>1299</v>
      </c>
      <c r="GK45">
        <f t="shared" si="5"/>
        <v>1229</v>
      </c>
    </row>
    <row r="46" spans="1:193" x14ac:dyDescent="0.25">
      <c r="A46">
        <v>1638</v>
      </c>
      <c r="EP46" s="1">
        <v>1723</v>
      </c>
      <c r="EQ46" s="1">
        <v>1518</v>
      </c>
      <c r="GD46" s="1">
        <v>1723</v>
      </c>
      <c r="GE46" s="1">
        <v>1518</v>
      </c>
      <c r="GF46" s="1">
        <f t="shared" si="0"/>
        <v>1723</v>
      </c>
      <c r="GG46" s="1">
        <f t="shared" si="1"/>
        <v>1518</v>
      </c>
      <c r="GH46">
        <f t="shared" si="2"/>
        <v>0</v>
      </c>
      <c r="GI46">
        <f t="shared" si="3"/>
        <v>0</v>
      </c>
      <c r="GJ46">
        <f t="shared" si="4"/>
        <v>1723</v>
      </c>
      <c r="GK46">
        <f t="shared" si="5"/>
        <v>1518</v>
      </c>
    </row>
    <row r="47" spans="1:193" x14ac:dyDescent="0.25">
      <c r="A47">
        <v>1639</v>
      </c>
      <c r="EP47" s="1">
        <v>1920</v>
      </c>
      <c r="EQ47" s="1">
        <v>1594</v>
      </c>
      <c r="GD47" s="1">
        <v>1920</v>
      </c>
      <c r="GE47" s="1">
        <v>1594</v>
      </c>
      <c r="GF47" s="1">
        <f t="shared" si="0"/>
        <v>1920</v>
      </c>
      <c r="GG47" s="1">
        <f t="shared" si="1"/>
        <v>1594</v>
      </c>
      <c r="GH47">
        <f t="shared" si="2"/>
        <v>0</v>
      </c>
      <c r="GI47">
        <f t="shared" si="3"/>
        <v>0</v>
      </c>
      <c r="GJ47">
        <f t="shared" si="4"/>
        <v>1920</v>
      </c>
      <c r="GK47">
        <f t="shared" si="5"/>
        <v>1594</v>
      </c>
    </row>
    <row r="48" spans="1:193" x14ac:dyDescent="0.25">
      <c r="A48">
        <v>1640</v>
      </c>
      <c r="EP48" s="1">
        <v>1510</v>
      </c>
      <c r="EQ48" s="1">
        <v>1289</v>
      </c>
      <c r="GD48" s="1">
        <v>1510</v>
      </c>
      <c r="GE48" s="1">
        <v>1289</v>
      </c>
      <c r="GF48" s="1">
        <f t="shared" si="0"/>
        <v>1510</v>
      </c>
      <c r="GG48" s="1">
        <f t="shared" si="1"/>
        <v>1289</v>
      </c>
      <c r="GH48">
        <f t="shared" si="2"/>
        <v>0</v>
      </c>
      <c r="GI48">
        <f t="shared" si="3"/>
        <v>0</v>
      </c>
      <c r="GJ48">
        <f t="shared" si="4"/>
        <v>1510</v>
      </c>
      <c r="GK48">
        <f t="shared" si="5"/>
        <v>1289</v>
      </c>
    </row>
    <row r="49" spans="1:193" x14ac:dyDescent="0.25">
      <c r="A49">
        <v>1641</v>
      </c>
      <c r="EP49" s="1">
        <v>1935</v>
      </c>
      <c r="EQ49" s="1">
        <v>1611</v>
      </c>
      <c r="GD49" s="1">
        <v>1935</v>
      </c>
      <c r="GE49" s="1">
        <v>1611</v>
      </c>
      <c r="GF49" s="1">
        <f t="shared" si="0"/>
        <v>1935</v>
      </c>
      <c r="GG49" s="1">
        <f t="shared" si="1"/>
        <v>1611</v>
      </c>
      <c r="GH49">
        <f t="shared" si="2"/>
        <v>0</v>
      </c>
      <c r="GI49">
        <f t="shared" si="3"/>
        <v>0</v>
      </c>
      <c r="GJ49">
        <f t="shared" si="4"/>
        <v>1935</v>
      </c>
      <c r="GK49">
        <f t="shared" si="5"/>
        <v>1611</v>
      </c>
    </row>
    <row r="50" spans="1:193" x14ac:dyDescent="0.25">
      <c r="A50">
        <v>1642</v>
      </c>
      <c r="EP50" s="1">
        <v>3128</v>
      </c>
      <c r="EQ50" s="1">
        <v>2400</v>
      </c>
      <c r="GD50" s="1">
        <v>3128</v>
      </c>
      <c r="GE50" s="1">
        <v>2400</v>
      </c>
      <c r="GF50" s="1">
        <f t="shared" si="0"/>
        <v>3128</v>
      </c>
      <c r="GG50" s="1">
        <f t="shared" si="1"/>
        <v>2400</v>
      </c>
      <c r="GH50">
        <f t="shared" si="2"/>
        <v>0</v>
      </c>
      <c r="GI50">
        <f t="shared" si="3"/>
        <v>0</v>
      </c>
      <c r="GJ50">
        <f t="shared" si="4"/>
        <v>3128</v>
      </c>
      <c r="GK50">
        <f t="shared" si="5"/>
        <v>2400</v>
      </c>
    </row>
    <row r="51" spans="1:193" x14ac:dyDescent="0.25">
      <c r="A51">
        <v>1643</v>
      </c>
      <c r="EP51" s="1">
        <v>6203</v>
      </c>
      <c r="EQ51" s="1">
        <v>5012</v>
      </c>
      <c r="GD51" s="1">
        <v>6203</v>
      </c>
      <c r="GE51" s="1">
        <v>5012</v>
      </c>
      <c r="GF51" s="1">
        <f t="shared" si="0"/>
        <v>6203</v>
      </c>
      <c r="GG51" s="1">
        <f t="shared" si="1"/>
        <v>5012</v>
      </c>
      <c r="GH51">
        <f t="shared" si="2"/>
        <v>0</v>
      </c>
      <c r="GI51">
        <f t="shared" si="3"/>
        <v>0</v>
      </c>
      <c r="GJ51">
        <f t="shared" si="4"/>
        <v>6203</v>
      </c>
      <c r="GK51">
        <f t="shared" si="5"/>
        <v>5012</v>
      </c>
    </row>
    <row r="52" spans="1:193" x14ac:dyDescent="0.25">
      <c r="A52">
        <v>1644</v>
      </c>
      <c r="CV52">
        <v>284</v>
      </c>
      <c r="CW52">
        <v>245</v>
      </c>
      <c r="EN52">
        <v>300</v>
      </c>
      <c r="EO52">
        <v>210</v>
      </c>
      <c r="EP52" s="1">
        <v>5832</v>
      </c>
      <c r="EQ52" s="1">
        <v>4932</v>
      </c>
      <c r="GD52" s="1">
        <v>6416</v>
      </c>
      <c r="GE52" s="1">
        <v>5387</v>
      </c>
      <c r="GF52" s="1">
        <f t="shared" si="0"/>
        <v>6416</v>
      </c>
      <c r="GG52" s="1">
        <f t="shared" si="1"/>
        <v>5387</v>
      </c>
      <c r="GH52">
        <f t="shared" si="2"/>
        <v>0</v>
      </c>
      <c r="GI52">
        <f t="shared" si="3"/>
        <v>0</v>
      </c>
      <c r="GJ52">
        <f t="shared" si="4"/>
        <v>6416</v>
      </c>
      <c r="GK52">
        <f t="shared" si="5"/>
        <v>5387</v>
      </c>
    </row>
    <row r="53" spans="1:193" x14ac:dyDescent="0.25">
      <c r="A53">
        <v>1645</v>
      </c>
      <c r="EP53" s="1">
        <v>4351</v>
      </c>
      <c r="EQ53" s="1">
        <v>3579</v>
      </c>
      <c r="ET53">
        <v>200</v>
      </c>
      <c r="EU53">
        <v>140</v>
      </c>
      <c r="GD53" s="1">
        <v>4551</v>
      </c>
      <c r="GE53" s="1">
        <v>3719</v>
      </c>
      <c r="GF53" s="1">
        <f t="shared" si="0"/>
        <v>4551</v>
      </c>
      <c r="GG53" s="1">
        <f t="shared" si="1"/>
        <v>3719</v>
      </c>
      <c r="GH53">
        <f t="shared" si="2"/>
        <v>0</v>
      </c>
      <c r="GI53">
        <f t="shared" si="3"/>
        <v>0</v>
      </c>
      <c r="GJ53">
        <f t="shared" si="4"/>
        <v>4551</v>
      </c>
      <c r="GK53">
        <f t="shared" si="5"/>
        <v>3719</v>
      </c>
    </row>
    <row r="54" spans="1:193" x14ac:dyDescent="0.25">
      <c r="A54">
        <v>1646</v>
      </c>
      <c r="CV54">
        <v>330</v>
      </c>
      <c r="CW54">
        <v>264</v>
      </c>
      <c r="EP54" s="1">
        <v>1189</v>
      </c>
      <c r="EQ54">
        <v>765</v>
      </c>
      <c r="GD54" s="1">
        <v>1519</v>
      </c>
      <c r="GE54" s="1">
        <v>1029</v>
      </c>
      <c r="GF54" s="1">
        <f t="shared" si="0"/>
        <v>1519</v>
      </c>
      <c r="GG54" s="1">
        <f t="shared" si="1"/>
        <v>1029</v>
      </c>
      <c r="GH54">
        <f t="shared" si="2"/>
        <v>0</v>
      </c>
      <c r="GI54">
        <f t="shared" si="3"/>
        <v>0</v>
      </c>
      <c r="GJ54">
        <f t="shared" si="4"/>
        <v>1519</v>
      </c>
      <c r="GK54">
        <f t="shared" si="5"/>
        <v>1029</v>
      </c>
    </row>
    <row r="55" spans="1:193" x14ac:dyDescent="0.25">
      <c r="A55">
        <v>1647</v>
      </c>
      <c r="EP55">
        <v>7</v>
      </c>
      <c r="EQ55">
        <v>6</v>
      </c>
      <c r="GD55">
        <v>7</v>
      </c>
      <c r="GE55">
        <v>6</v>
      </c>
      <c r="GF55" s="1">
        <f t="shared" si="0"/>
        <v>7</v>
      </c>
      <c r="GG55" s="1">
        <f t="shared" si="1"/>
        <v>6</v>
      </c>
      <c r="GH55">
        <f t="shared" si="2"/>
        <v>0</v>
      </c>
      <c r="GI55">
        <f t="shared" si="3"/>
        <v>0</v>
      </c>
      <c r="GJ55">
        <f t="shared" si="4"/>
        <v>7</v>
      </c>
      <c r="GK55">
        <f t="shared" si="5"/>
        <v>6</v>
      </c>
    </row>
    <row r="56" spans="1:193" x14ac:dyDescent="0.25">
      <c r="A56">
        <v>1648</v>
      </c>
      <c r="GF56" s="1">
        <f t="shared" si="0"/>
        <v>0</v>
      </c>
      <c r="GG56" s="1">
        <f t="shared" si="1"/>
        <v>0</v>
      </c>
      <c r="GH56">
        <f t="shared" si="2"/>
        <v>0</v>
      </c>
      <c r="GI56">
        <f t="shared" si="3"/>
        <v>0</v>
      </c>
      <c r="GJ56">
        <f t="shared" si="4"/>
        <v>0</v>
      </c>
      <c r="GK56">
        <f t="shared" si="5"/>
        <v>0</v>
      </c>
    </row>
    <row r="57" spans="1:193" x14ac:dyDescent="0.25">
      <c r="A57">
        <v>1649</v>
      </c>
      <c r="BR57">
        <v>400</v>
      </c>
      <c r="BS57">
        <v>319</v>
      </c>
      <c r="EP57">
        <v>313</v>
      </c>
      <c r="EQ57">
        <v>290</v>
      </c>
      <c r="GD57">
        <v>713</v>
      </c>
      <c r="GE57">
        <v>609</v>
      </c>
      <c r="GF57" s="1">
        <f t="shared" si="0"/>
        <v>713</v>
      </c>
      <c r="GG57" s="1">
        <f t="shared" si="1"/>
        <v>609</v>
      </c>
      <c r="GH57">
        <f t="shared" si="2"/>
        <v>0</v>
      </c>
      <c r="GI57">
        <f t="shared" si="3"/>
        <v>0</v>
      </c>
      <c r="GJ57">
        <f t="shared" si="4"/>
        <v>713</v>
      </c>
      <c r="GK57">
        <f t="shared" si="5"/>
        <v>609</v>
      </c>
    </row>
    <row r="58" spans="1:193" x14ac:dyDescent="0.25">
      <c r="A58">
        <v>1650</v>
      </c>
      <c r="EP58">
        <v>338</v>
      </c>
      <c r="EQ58">
        <v>291</v>
      </c>
      <c r="GD58">
        <v>338</v>
      </c>
      <c r="GE58">
        <v>291</v>
      </c>
      <c r="GF58" s="1">
        <f t="shared" si="0"/>
        <v>338</v>
      </c>
      <c r="GG58" s="1">
        <f t="shared" si="1"/>
        <v>291</v>
      </c>
      <c r="GH58">
        <f t="shared" si="2"/>
        <v>0</v>
      </c>
      <c r="GI58">
        <f t="shared" si="3"/>
        <v>0</v>
      </c>
      <c r="GJ58">
        <f t="shared" si="4"/>
        <v>338</v>
      </c>
      <c r="GK58">
        <f t="shared" si="5"/>
        <v>291</v>
      </c>
    </row>
    <row r="59" spans="1:193" x14ac:dyDescent="0.25">
      <c r="A59">
        <v>1651</v>
      </c>
      <c r="GF59" s="1">
        <f t="shared" si="0"/>
        <v>0</v>
      </c>
      <c r="GG59" s="1">
        <f t="shared" si="1"/>
        <v>0</v>
      </c>
      <c r="GH59">
        <f t="shared" si="2"/>
        <v>0</v>
      </c>
      <c r="GI59">
        <f t="shared" si="3"/>
        <v>0</v>
      </c>
      <c r="GJ59">
        <f t="shared" si="4"/>
        <v>0</v>
      </c>
      <c r="GK59">
        <f t="shared" si="5"/>
        <v>0</v>
      </c>
    </row>
    <row r="60" spans="1:193" x14ac:dyDescent="0.25">
      <c r="A60">
        <v>1652</v>
      </c>
      <c r="B60">
        <v>508</v>
      </c>
      <c r="C60">
        <v>410</v>
      </c>
      <c r="BX60">
        <v>273</v>
      </c>
      <c r="BY60">
        <v>191</v>
      </c>
      <c r="EF60">
        <v>346</v>
      </c>
      <c r="EG60">
        <v>259</v>
      </c>
      <c r="EP60">
        <v>273</v>
      </c>
      <c r="EQ60">
        <v>191</v>
      </c>
      <c r="GD60" s="1">
        <v>1400</v>
      </c>
      <c r="GE60" s="1">
        <v>1051</v>
      </c>
      <c r="GF60" s="1">
        <f t="shared" si="0"/>
        <v>892</v>
      </c>
      <c r="GG60" s="1">
        <f t="shared" si="1"/>
        <v>641</v>
      </c>
      <c r="GH60">
        <f t="shared" si="2"/>
        <v>508</v>
      </c>
      <c r="GI60">
        <f t="shared" si="3"/>
        <v>410</v>
      </c>
      <c r="GJ60">
        <f t="shared" si="4"/>
        <v>892</v>
      </c>
      <c r="GK60">
        <f t="shared" si="5"/>
        <v>641</v>
      </c>
    </row>
    <row r="61" spans="1:193" x14ac:dyDescent="0.25">
      <c r="A61">
        <v>1653</v>
      </c>
      <c r="BR61">
        <v>720</v>
      </c>
      <c r="BS61">
        <v>623</v>
      </c>
      <c r="DP61">
        <v>334</v>
      </c>
      <c r="DQ61">
        <v>234</v>
      </c>
      <c r="DX61">
        <v>273</v>
      </c>
      <c r="DY61">
        <v>191</v>
      </c>
      <c r="GD61" s="1">
        <v>1327</v>
      </c>
      <c r="GE61" s="1">
        <v>1048</v>
      </c>
      <c r="GF61" s="1">
        <f t="shared" si="0"/>
        <v>1327</v>
      </c>
      <c r="GG61" s="1">
        <f t="shared" si="1"/>
        <v>1048</v>
      </c>
      <c r="GH61">
        <f t="shared" si="2"/>
        <v>0</v>
      </c>
      <c r="GI61">
        <f t="shared" si="3"/>
        <v>0</v>
      </c>
      <c r="GJ61">
        <f t="shared" si="4"/>
        <v>1327</v>
      </c>
      <c r="GK61">
        <f t="shared" si="5"/>
        <v>1048</v>
      </c>
    </row>
    <row r="62" spans="1:193" x14ac:dyDescent="0.25">
      <c r="A62">
        <v>1654</v>
      </c>
      <c r="B62">
        <v>338</v>
      </c>
      <c r="C62">
        <v>291</v>
      </c>
      <c r="DP62">
        <v>378</v>
      </c>
      <c r="DQ62">
        <v>56</v>
      </c>
      <c r="ED62">
        <v>328</v>
      </c>
      <c r="EE62">
        <v>285</v>
      </c>
      <c r="EF62">
        <v>259</v>
      </c>
      <c r="EG62">
        <v>207</v>
      </c>
      <c r="GD62" s="1">
        <v>1303</v>
      </c>
      <c r="GE62">
        <v>839</v>
      </c>
      <c r="GF62" s="1">
        <f t="shared" si="0"/>
        <v>965</v>
      </c>
      <c r="GG62" s="1">
        <f t="shared" si="1"/>
        <v>548</v>
      </c>
      <c r="GH62">
        <f t="shared" si="2"/>
        <v>338</v>
      </c>
      <c r="GI62">
        <f t="shared" si="3"/>
        <v>291</v>
      </c>
      <c r="GJ62">
        <f t="shared" si="4"/>
        <v>965</v>
      </c>
      <c r="GK62">
        <f t="shared" si="5"/>
        <v>548</v>
      </c>
    </row>
    <row r="63" spans="1:193" x14ac:dyDescent="0.25">
      <c r="A63">
        <v>1655</v>
      </c>
      <c r="AR63">
        <v>455</v>
      </c>
      <c r="AS63">
        <v>391</v>
      </c>
      <c r="CV63">
        <v>253</v>
      </c>
      <c r="CW63">
        <v>250</v>
      </c>
      <c r="DP63">
        <v>328</v>
      </c>
      <c r="DQ63">
        <v>285</v>
      </c>
      <c r="EF63">
        <v>325</v>
      </c>
      <c r="EG63">
        <v>259</v>
      </c>
      <c r="GD63" s="1">
        <v>1361</v>
      </c>
      <c r="GE63" s="1">
        <v>1185</v>
      </c>
      <c r="GF63" s="1">
        <f t="shared" si="0"/>
        <v>1361</v>
      </c>
      <c r="GG63" s="1">
        <f t="shared" si="1"/>
        <v>1185</v>
      </c>
      <c r="GH63">
        <f t="shared" si="2"/>
        <v>0</v>
      </c>
      <c r="GI63">
        <f t="shared" si="3"/>
        <v>0</v>
      </c>
      <c r="GJ63">
        <f t="shared" si="4"/>
        <v>1361</v>
      </c>
      <c r="GK63">
        <f t="shared" si="5"/>
        <v>1185</v>
      </c>
    </row>
    <row r="64" spans="1:193" x14ac:dyDescent="0.25">
      <c r="A64">
        <v>1656</v>
      </c>
      <c r="DD64">
        <v>141</v>
      </c>
      <c r="DE64">
        <v>121</v>
      </c>
      <c r="EF64">
        <v>925</v>
      </c>
      <c r="EG64">
        <v>738</v>
      </c>
      <c r="GD64" s="1">
        <v>1066</v>
      </c>
      <c r="GE64">
        <v>859</v>
      </c>
      <c r="GF64" s="1">
        <f t="shared" si="0"/>
        <v>1066</v>
      </c>
      <c r="GG64" s="1">
        <f t="shared" si="1"/>
        <v>859</v>
      </c>
      <c r="GH64">
        <f t="shared" si="2"/>
        <v>0</v>
      </c>
      <c r="GI64">
        <f t="shared" si="3"/>
        <v>0</v>
      </c>
      <c r="GJ64">
        <f t="shared" si="4"/>
        <v>1066</v>
      </c>
      <c r="GK64">
        <f t="shared" si="5"/>
        <v>859</v>
      </c>
    </row>
    <row r="65" spans="1:193" x14ac:dyDescent="0.25">
      <c r="A65">
        <v>1657</v>
      </c>
      <c r="B65">
        <v>273</v>
      </c>
      <c r="C65">
        <v>191</v>
      </c>
      <c r="BZ65">
        <v>601</v>
      </c>
      <c r="CA65">
        <v>476</v>
      </c>
      <c r="ED65">
        <v>80</v>
      </c>
      <c r="EE65">
        <v>56</v>
      </c>
      <c r="EF65">
        <v>964</v>
      </c>
      <c r="EG65">
        <v>503</v>
      </c>
      <c r="EH65">
        <v>518</v>
      </c>
      <c r="EI65">
        <v>414</v>
      </c>
      <c r="GD65" s="1">
        <v>2436</v>
      </c>
      <c r="GE65" s="1">
        <v>1640</v>
      </c>
      <c r="GF65" s="1">
        <f t="shared" si="0"/>
        <v>2163</v>
      </c>
      <c r="GG65" s="1">
        <f t="shared" si="1"/>
        <v>1449</v>
      </c>
      <c r="GH65">
        <f t="shared" si="2"/>
        <v>273</v>
      </c>
      <c r="GI65">
        <f t="shared" si="3"/>
        <v>191</v>
      </c>
      <c r="GJ65">
        <f t="shared" si="4"/>
        <v>2163</v>
      </c>
      <c r="GK65">
        <f t="shared" si="5"/>
        <v>1449</v>
      </c>
    </row>
    <row r="66" spans="1:193" x14ac:dyDescent="0.25">
      <c r="A66">
        <v>1658</v>
      </c>
      <c r="B66">
        <v>675</v>
      </c>
      <c r="C66">
        <v>544</v>
      </c>
      <c r="BZ66">
        <v>420</v>
      </c>
      <c r="CA66">
        <v>339</v>
      </c>
      <c r="CB66">
        <v>735</v>
      </c>
      <c r="CC66">
        <v>604</v>
      </c>
      <c r="CV66">
        <v>610</v>
      </c>
      <c r="CW66">
        <v>444</v>
      </c>
      <c r="EF66">
        <v>450</v>
      </c>
      <c r="EG66">
        <v>359</v>
      </c>
      <c r="EH66">
        <v>259</v>
      </c>
      <c r="EI66">
        <v>207</v>
      </c>
      <c r="FJ66">
        <v>262</v>
      </c>
      <c r="FK66">
        <v>228</v>
      </c>
      <c r="GD66" s="1">
        <v>3411</v>
      </c>
      <c r="GE66" s="1">
        <v>2725</v>
      </c>
      <c r="GF66" s="1">
        <f t="shared" si="0"/>
        <v>2474</v>
      </c>
      <c r="GG66" s="1">
        <f t="shared" si="1"/>
        <v>1953</v>
      </c>
      <c r="GH66">
        <f t="shared" si="2"/>
        <v>937</v>
      </c>
      <c r="GI66">
        <f t="shared" si="3"/>
        <v>772</v>
      </c>
      <c r="GJ66">
        <f t="shared" si="4"/>
        <v>2474</v>
      </c>
      <c r="GK66">
        <f t="shared" si="5"/>
        <v>1953</v>
      </c>
    </row>
    <row r="67" spans="1:193" x14ac:dyDescent="0.25">
      <c r="A67">
        <v>1659</v>
      </c>
      <c r="BX67">
        <v>328</v>
      </c>
      <c r="BY67">
        <v>285</v>
      </c>
      <c r="BZ67" s="1">
        <v>1553</v>
      </c>
      <c r="CA67" s="1">
        <v>1113</v>
      </c>
      <c r="DD67">
        <v>273</v>
      </c>
      <c r="DE67">
        <v>191</v>
      </c>
      <c r="DF67">
        <v>195</v>
      </c>
      <c r="DG67">
        <v>85</v>
      </c>
      <c r="DR67">
        <v>656</v>
      </c>
      <c r="DS67">
        <v>570</v>
      </c>
      <c r="ED67">
        <v>461</v>
      </c>
      <c r="EE67">
        <v>400</v>
      </c>
      <c r="EF67" s="1">
        <v>2548</v>
      </c>
      <c r="EG67" s="1">
        <v>1934</v>
      </c>
      <c r="EH67">
        <v>422</v>
      </c>
      <c r="EI67">
        <v>178</v>
      </c>
      <c r="FT67">
        <v>259</v>
      </c>
      <c r="FU67">
        <v>207</v>
      </c>
      <c r="GD67" s="1">
        <v>6695</v>
      </c>
      <c r="GE67" s="1">
        <v>4963</v>
      </c>
      <c r="GF67" s="1">
        <f t="shared" si="0"/>
        <v>6695</v>
      </c>
      <c r="GG67" s="1">
        <f t="shared" si="1"/>
        <v>4963</v>
      </c>
      <c r="GH67">
        <f t="shared" si="2"/>
        <v>0</v>
      </c>
      <c r="GI67">
        <f t="shared" si="3"/>
        <v>0</v>
      </c>
      <c r="GJ67">
        <f t="shared" si="4"/>
        <v>6695</v>
      </c>
      <c r="GK67">
        <f t="shared" si="5"/>
        <v>4963</v>
      </c>
    </row>
    <row r="68" spans="1:193" x14ac:dyDescent="0.25">
      <c r="A68">
        <v>1660</v>
      </c>
      <c r="BZ68" s="1">
        <v>1521</v>
      </c>
      <c r="CA68" s="1">
        <v>1309</v>
      </c>
      <c r="CB68">
        <v>338</v>
      </c>
      <c r="CC68">
        <v>291</v>
      </c>
      <c r="EF68">
        <v>736</v>
      </c>
      <c r="EG68">
        <v>588</v>
      </c>
      <c r="EH68" s="1">
        <v>1198</v>
      </c>
      <c r="EI68">
        <v>956</v>
      </c>
      <c r="GD68" s="1">
        <v>3793</v>
      </c>
      <c r="GE68" s="1">
        <v>3144</v>
      </c>
      <c r="GF68" s="1">
        <f t="shared" si="0"/>
        <v>3793</v>
      </c>
      <c r="GG68" s="1">
        <f t="shared" si="1"/>
        <v>3144</v>
      </c>
      <c r="GH68">
        <f t="shared" si="2"/>
        <v>0</v>
      </c>
      <c r="GI68">
        <f t="shared" si="3"/>
        <v>0</v>
      </c>
      <c r="GJ68">
        <f t="shared" si="4"/>
        <v>3793</v>
      </c>
      <c r="GK68">
        <f t="shared" si="5"/>
        <v>3144</v>
      </c>
    </row>
    <row r="69" spans="1:193" x14ac:dyDescent="0.25">
      <c r="A69">
        <v>1661</v>
      </c>
      <c r="BX69">
        <v>259</v>
      </c>
      <c r="BY69">
        <v>207</v>
      </c>
      <c r="BZ69">
        <v>630</v>
      </c>
      <c r="CA69">
        <v>551</v>
      </c>
      <c r="CB69">
        <v>273</v>
      </c>
      <c r="CC69">
        <v>191</v>
      </c>
      <c r="DF69">
        <v>209</v>
      </c>
      <c r="DG69">
        <v>180</v>
      </c>
      <c r="DP69">
        <v>273</v>
      </c>
      <c r="DQ69">
        <v>191</v>
      </c>
      <c r="DX69">
        <v>338</v>
      </c>
      <c r="DY69">
        <v>291</v>
      </c>
      <c r="EF69" s="1">
        <v>1210</v>
      </c>
      <c r="EG69">
        <v>932</v>
      </c>
      <c r="EH69">
        <v>175</v>
      </c>
      <c r="EI69">
        <v>140</v>
      </c>
      <c r="GD69" s="1">
        <v>3367</v>
      </c>
      <c r="GE69" s="1">
        <v>2683</v>
      </c>
      <c r="GF69" s="1">
        <f t="shared" ref="GF69:GF132" si="6">AH69+AJ69+AL69+AN69+AP69+AR69+AT69+AV69+AX69+AZ69+BB69+BD69+BF69+BH69+BJ69+BL69+BN69+BP69+BR69+BT69+BV69+BX69+BZ69+CB69+CD69+CF69+CH69+CJ69+CL69+CN69+CP69+CR69+CT69+CX69+CV69+CZ69+DB69+DD69+DF69+DJ69+DH69+DL69+DN69+DP69+DR69+DT69+DV69+DX69+DZ69+EB69+ED69+EF69+EH69+EJ69+EL69+EN69+EP69+ER69+ET69+FP69+FT69+FV69</f>
        <v>3367</v>
      </c>
      <c r="GG69" s="1">
        <f t="shared" ref="GG69:GG132" si="7">AI69+AK69+AM69+AO69+AQ69+AS69+AU69+AW69+AY69+BA69+BC69+BE69+BG69+BI69+BK69+BM69+BO69+BQ69+BS69+BU69+BW69+BY69+CA69+CC69+CE69+CG69+CI69+CK69+CM69+CO69+CQ69+CS69+CU69+CY69+CW69+DA69+DC69+DE69+DG69+DK69+DI69+DM69+DO69+DQ69+DS69+DU69+DW69+DY69+EA69+EC69+EE69+EG69+EI69+EK69+EM69+EO69+EQ69+ES69+EU69+FQ69+FU69+FW69</f>
        <v>2683</v>
      </c>
      <c r="GH69">
        <f t="shared" ref="GH69:GH132" si="8">B69+D69+F69+H69+J69+L69+N69+P69+R69+T69+V69+X69+Z69+AB69+AD69+AF69+EV69+EX69+EZ69+FB69+FD69+FF69+FH69+FJ69+FL69+FN69+FR69+FX69</f>
        <v>0</v>
      </c>
      <c r="GI69">
        <f t="shared" ref="GI69:GI132" si="9">C69+E69+G69+I69+K69+M69+O69+Q69+S69+U69+W69+Y69+AA69+AC69+AE69+AG69+EW69+EY69+FA69+FC69+FE69+FG69+FI69+FK69+FM69+FO69+FS69+FY69</f>
        <v>0</v>
      </c>
      <c r="GJ69">
        <f t="shared" ref="GJ69:GJ132" si="10">GD69-GH69</f>
        <v>3367</v>
      </c>
      <c r="GK69">
        <f t="shared" ref="GK69:GK132" si="11">GE69-GI69</f>
        <v>2683</v>
      </c>
    </row>
    <row r="70" spans="1:193" x14ac:dyDescent="0.25">
      <c r="A70">
        <v>1662</v>
      </c>
      <c r="BX70">
        <v>328</v>
      </c>
      <c r="BY70">
        <v>285</v>
      </c>
      <c r="BZ70">
        <v>47</v>
      </c>
      <c r="CA70">
        <v>38</v>
      </c>
      <c r="DD70">
        <v>273</v>
      </c>
      <c r="DE70">
        <v>191</v>
      </c>
      <c r="DP70">
        <v>36</v>
      </c>
      <c r="DQ70">
        <v>35</v>
      </c>
      <c r="DR70">
        <v>273</v>
      </c>
      <c r="DS70">
        <v>191</v>
      </c>
      <c r="DX70">
        <v>273</v>
      </c>
      <c r="DY70">
        <v>191</v>
      </c>
      <c r="EF70">
        <v>351</v>
      </c>
      <c r="EG70">
        <v>280</v>
      </c>
      <c r="EH70">
        <v>163</v>
      </c>
      <c r="EI70">
        <v>130</v>
      </c>
      <c r="FT70">
        <v>455</v>
      </c>
      <c r="FU70">
        <v>391</v>
      </c>
      <c r="GD70" s="1">
        <v>2199</v>
      </c>
      <c r="GE70" s="1">
        <v>1732</v>
      </c>
      <c r="GF70" s="1">
        <f t="shared" si="6"/>
        <v>2199</v>
      </c>
      <c r="GG70" s="1">
        <f t="shared" si="7"/>
        <v>1732</v>
      </c>
      <c r="GH70">
        <f t="shared" si="8"/>
        <v>0</v>
      </c>
      <c r="GI70">
        <f t="shared" si="9"/>
        <v>0</v>
      </c>
      <c r="GJ70">
        <f t="shared" si="10"/>
        <v>2199</v>
      </c>
      <c r="GK70">
        <f t="shared" si="11"/>
        <v>1732</v>
      </c>
    </row>
    <row r="71" spans="1:193" x14ac:dyDescent="0.25">
      <c r="A71">
        <v>1663</v>
      </c>
      <c r="AR71">
        <v>354</v>
      </c>
      <c r="AS71">
        <v>265</v>
      </c>
      <c r="BB71">
        <v>101</v>
      </c>
      <c r="BC71">
        <v>85</v>
      </c>
      <c r="BZ71" s="1">
        <v>1625</v>
      </c>
      <c r="CA71" s="1">
        <v>1355</v>
      </c>
      <c r="CB71">
        <v>273</v>
      </c>
      <c r="CC71">
        <v>191</v>
      </c>
      <c r="DD71">
        <v>455</v>
      </c>
      <c r="DE71">
        <v>391</v>
      </c>
      <c r="DP71">
        <v>300</v>
      </c>
      <c r="DQ71">
        <v>270</v>
      </c>
      <c r="EH71">
        <v>150</v>
      </c>
      <c r="EI71">
        <v>120</v>
      </c>
      <c r="GD71" s="1">
        <v>3258</v>
      </c>
      <c r="GE71" s="1">
        <v>2677</v>
      </c>
      <c r="GF71" s="1">
        <f t="shared" si="6"/>
        <v>3258</v>
      </c>
      <c r="GG71" s="1">
        <f t="shared" si="7"/>
        <v>2677</v>
      </c>
      <c r="GH71">
        <f t="shared" si="8"/>
        <v>0</v>
      </c>
      <c r="GI71">
        <f t="shared" si="9"/>
        <v>0</v>
      </c>
      <c r="GJ71">
        <f t="shared" si="10"/>
        <v>3258</v>
      </c>
      <c r="GK71">
        <f t="shared" si="11"/>
        <v>2677</v>
      </c>
    </row>
    <row r="72" spans="1:193" x14ac:dyDescent="0.25">
      <c r="A72">
        <v>1664</v>
      </c>
      <c r="AR72">
        <v>421</v>
      </c>
      <c r="AS72">
        <v>348</v>
      </c>
      <c r="BZ72" s="1">
        <v>1796</v>
      </c>
      <c r="CA72" s="1">
        <v>1511</v>
      </c>
      <c r="DD72">
        <v>273</v>
      </c>
      <c r="DE72">
        <v>191</v>
      </c>
      <c r="DP72">
        <v>816</v>
      </c>
      <c r="DQ72">
        <v>730</v>
      </c>
      <c r="DT72">
        <v>674</v>
      </c>
      <c r="DU72">
        <v>506</v>
      </c>
      <c r="ED72">
        <v>373</v>
      </c>
      <c r="EE72">
        <v>320</v>
      </c>
      <c r="ER72">
        <v>382</v>
      </c>
      <c r="ES72">
        <v>331</v>
      </c>
      <c r="GD72" s="1">
        <v>4735</v>
      </c>
      <c r="GE72" s="1">
        <v>3937</v>
      </c>
      <c r="GF72" s="1">
        <f t="shared" si="6"/>
        <v>4735</v>
      </c>
      <c r="GG72" s="1">
        <f t="shared" si="7"/>
        <v>3937</v>
      </c>
      <c r="GH72">
        <f t="shared" si="8"/>
        <v>0</v>
      </c>
      <c r="GI72">
        <f t="shared" si="9"/>
        <v>0</v>
      </c>
      <c r="GJ72">
        <f t="shared" si="10"/>
        <v>4735</v>
      </c>
      <c r="GK72">
        <f t="shared" si="11"/>
        <v>3937</v>
      </c>
    </row>
    <row r="73" spans="1:193" x14ac:dyDescent="0.25">
      <c r="A73">
        <v>1665</v>
      </c>
      <c r="BZ73">
        <v>512</v>
      </c>
      <c r="CA73">
        <v>441</v>
      </c>
      <c r="CB73">
        <v>273</v>
      </c>
      <c r="CC73">
        <v>191</v>
      </c>
      <c r="DR73">
        <v>793</v>
      </c>
      <c r="DS73">
        <v>682</v>
      </c>
      <c r="DX73">
        <v>793</v>
      </c>
      <c r="DY73">
        <v>682</v>
      </c>
      <c r="GD73" s="1">
        <v>2371</v>
      </c>
      <c r="GE73" s="1">
        <v>1996</v>
      </c>
      <c r="GF73" s="1">
        <f t="shared" si="6"/>
        <v>2371</v>
      </c>
      <c r="GG73" s="1">
        <f t="shared" si="7"/>
        <v>1996</v>
      </c>
      <c r="GH73">
        <f t="shared" si="8"/>
        <v>0</v>
      </c>
      <c r="GI73">
        <f t="shared" si="9"/>
        <v>0</v>
      </c>
      <c r="GJ73">
        <f t="shared" si="10"/>
        <v>2371</v>
      </c>
      <c r="GK73">
        <f t="shared" si="11"/>
        <v>1996</v>
      </c>
    </row>
    <row r="74" spans="1:193" x14ac:dyDescent="0.25">
      <c r="A74">
        <v>1666</v>
      </c>
      <c r="BZ74">
        <v>338</v>
      </c>
      <c r="CA74">
        <v>291</v>
      </c>
      <c r="DP74">
        <v>328</v>
      </c>
      <c r="DQ74">
        <v>285</v>
      </c>
      <c r="DR74">
        <v>338</v>
      </c>
      <c r="DS74">
        <v>291</v>
      </c>
      <c r="DX74">
        <v>338</v>
      </c>
      <c r="DY74">
        <v>291</v>
      </c>
      <c r="GD74" s="1">
        <v>1342</v>
      </c>
      <c r="GE74" s="1">
        <v>1158</v>
      </c>
      <c r="GF74" s="1">
        <f t="shared" si="6"/>
        <v>1342</v>
      </c>
      <c r="GG74" s="1">
        <f t="shared" si="7"/>
        <v>1158</v>
      </c>
      <c r="GH74">
        <f t="shared" si="8"/>
        <v>0</v>
      </c>
      <c r="GI74">
        <f t="shared" si="9"/>
        <v>0</v>
      </c>
      <c r="GJ74">
        <f t="shared" si="10"/>
        <v>1342</v>
      </c>
      <c r="GK74">
        <f t="shared" si="11"/>
        <v>1158</v>
      </c>
    </row>
    <row r="75" spans="1:193" x14ac:dyDescent="0.25">
      <c r="A75">
        <v>1667</v>
      </c>
      <c r="BZ75" s="1">
        <v>1742</v>
      </c>
      <c r="CA75" s="1">
        <v>1455</v>
      </c>
      <c r="DP75">
        <v>488</v>
      </c>
      <c r="DQ75">
        <v>420</v>
      </c>
      <c r="EF75">
        <v>455</v>
      </c>
      <c r="EG75">
        <v>391</v>
      </c>
      <c r="EH75" s="1">
        <v>1124</v>
      </c>
      <c r="EI75">
        <v>900</v>
      </c>
      <c r="GD75" s="1">
        <v>3809</v>
      </c>
      <c r="GE75" s="1">
        <v>3166</v>
      </c>
      <c r="GF75" s="1">
        <f t="shared" si="6"/>
        <v>3809</v>
      </c>
      <c r="GG75" s="1">
        <f t="shared" si="7"/>
        <v>3166</v>
      </c>
      <c r="GH75">
        <f t="shared" si="8"/>
        <v>0</v>
      </c>
      <c r="GI75">
        <f t="shared" si="9"/>
        <v>0</v>
      </c>
      <c r="GJ75">
        <f t="shared" si="10"/>
        <v>3809</v>
      </c>
      <c r="GK75">
        <f t="shared" si="11"/>
        <v>3166</v>
      </c>
    </row>
    <row r="76" spans="1:193" x14ac:dyDescent="0.25">
      <c r="A76">
        <v>1668</v>
      </c>
      <c r="B76">
        <v>338</v>
      </c>
      <c r="C76">
        <v>291</v>
      </c>
      <c r="BZ76" s="1">
        <v>3000</v>
      </c>
      <c r="CA76" s="1">
        <v>2585</v>
      </c>
      <c r="CB76">
        <v>975</v>
      </c>
      <c r="CC76">
        <v>704</v>
      </c>
      <c r="DP76" s="1">
        <v>1456</v>
      </c>
      <c r="DQ76" s="1">
        <v>1207</v>
      </c>
      <c r="DX76">
        <v>273</v>
      </c>
      <c r="DY76">
        <v>191</v>
      </c>
      <c r="GD76" s="1">
        <v>6042</v>
      </c>
      <c r="GE76" s="1">
        <v>4978</v>
      </c>
      <c r="GF76" s="1">
        <f t="shared" si="6"/>
        <v>5704</v>
      </c>
      <c r="GG76" s="1">
        <f t="shared" si="7"/>
        <v>4687</v>
      </c>
      <c r="GH76">
        <f t="shared" si="8"/>
        <v>338</v>
      </c>
      <c r="GI76">
        <f t="shared" si="9"/>
        <v>291</v>
      </c>
      <c r="GJ76">
        <f t="shared" si="10"/>
        <v>5704</v>
      </c>
      <c r="GK76">
        <f t="shared" si="11"/>
        <v>4687</v>
      </c>
    </row>
    <row r="77" spans="1:193" x14ac:dyDescent="0.25">
      <c r="A77">
        <v>1669</v>
      </c>
      <c r="BZ77" s="1">
        <v>5217</v>
      </c>
      <c r="CA77" s="1">
        <v>4425</v>
      </c>
      <c r="CB77" s="1">
        <v>1773</v>
      </c>
      <c r="CC77" s="1">
        <v>1280</v>
      </c>
      <c r="CZ77">
        <v>230</v>
      </c>
      <c r="DA77">
        <v>200</v>
      </c>
      <c r="DP77">
        <v>815</v>
      </c>
      <c r="DQ77">
        <v>658</v>
      </c>
      <c r="DT77">
        <v>337</v>
      </c>
      <c r="DU77">
        <v>253</v>
      </c>
      <c r="DX77">
        <v>446</v>
      </c>
      <c r="DY77">
        <v>341</v>
      </c>
      <c r="ED77">
        <v>328</v>
      </c>
      <c r="EE77">
        <v>285</v>
      </c>
      <c r="EF77">
        <v>520</v>
      </c>
      <c r="EG77">
        <v>447</v>
      </c>
      <c r="GD77" s="1">
        <v>9666</v>
      </c>
      <c r="GE77" s="1">
        <v>7889</v>
      </c>
      <c r="GF77" s="1">
        <f t="shared" si="6"/>
        <v>9666</v>
      </c>
      <c r="GG77" s="1">
        <f t="shared" si="7"/>
        <v>7889</v>
      </c>
      <c r="GH77">
        <f t="shared" si="8"/>
        <v>0</v>
      </c>
      <c r="GI77">
        <f t="shared" si="9"/>
        <v>0</v>
      </c>
      <c r="GJ77">
        <f t="shared" si="10"/>
        <v>9666</v>
      </c>
      <c r="GK77">
        <f t="shared" si="11"/>
        <v>7889</v>
      </c>
    </row>
    <row r="78" spans="1:193" x14ac:dyDescent="0.25">
      <c r="A78">
        <v>1670</v>
      </c>
      <c r="B78">
        <v>661</v>
      </c>
      <c r="C78">
        <v>462</v>
      </c>
      <c r="BX78">
        <v>328</v>
      </c>
      <c r="BY78">
        <v>285</v>
      </c>
      <c r="BZ78" s="1">
        <v>3148</v>
      </c>
      <c r="CA78" s="1">
        <v>2675</v>
      </c>
      <c r="CB78">
        <v>728</v>
      </c>
      <c r="CC78">
        <v>582</v>
      </c>
      <c r="DD78">
        <v>273</v>
      </c>
      <c r="DE78">
        <v>191</v>
      </c>
      <c r="DX78">
        <v>438</v>
      </c>
      <c r="DY78">
        <v>380</v>
      </c>
      <c r="GD78" s="1">
        <v>5576</v>
      </c>
      <c r="GE78" s="1">
        <v>4575</v>
      </c>
      <c r="GF78" s="1">
        <f t="shared" si="6"/>
        <v>4915</v>
      </c>
      <c r="GG78" s="1">
        <f t="shared" si="7"/>
        <v>4113</v>
      </c>
      <c r="GH78">
        <f t="shared" si="8"/>
        <v>661</v>
      </c>
      <c r="GI78">
        <f t="shared" si="9"/>
        <v>462</v>
      </c>
      <c r="GJ78">
        <f t="shared" si="10"/>
        <v>4915</v>
      </c>
      <c r="GK78">
        <f t="shared" si="11"/>
        <v>4113</v>
      </c>
    </row>
    <row r="79" spans="1:193" x14ac:dyDescent="0.25">
      <c r="A79">
        <v>1671</v>
      </c>
      <c r="B79">
        <v>571</v>
      </c>
      <c r="C79">
        <v>454</v>
      </c>
      <c r="BZ79" s="1">
        <v>5217</v>
      </c>
      <c r="CA79" s="1">
        <v>4336</v>
      </c>
      <c r="CB79" s="1">
        <v>1714</v>
      </c>
      <c r="CC79" s="1">
        <v>1344</v>
      </c>
      <c r="DP79">
        <v>71</v>
      </c>
      <c r="DQ79">
        <v>50</v>
      </c>
      <c r="ED79">
        <v>455</v>
      </c>
      <c r="EE79">
        <v>391</v>
      </c>
      <c r="ET79">
        <v>150</v>
      </c>
      <c r="EU79">
        <v>129</v>
      </c>
      <c r="GD79" s="1">
        <v>8178</v>
      </c>
      <c r="GE79" s="1">
        <v>6704</v>
      </c>
      <c r="GF79" s="1">
        <f t="shared" si="6"/>
        <v>7607</v>
      </c>
      <c r="GG79" s="1">
        <f t="shared" si="7"/>
        <v>6250</v>
      </c>
      <c r="GH79">
        <f t="shared" si="8"/>
        <v>571</v>
      </c>
      <c r="GI79">
        <f t="shared" si="9"/>
        <v>454</v>
      </c>
      <c r="GJ79">
        <f t="shared" si="10"/>
        <v>7607</v>
      </c>
      <c r="GK79">
        <f t="shared" si="11"/>
        <v>6250</v>
      </c>
    </row>
    <row r="80" spans="1:193" x14ac:dyDescent="0.25">
      <c r="A80">
        <v>1672</v>
      </c>
      <c r="BZ80" s="1">
        <v>4458</v>
      </c>
      <c r="CA80" s="1">
        <v>3796</v>
      </c>
      <c r="CB80">
        <v>455</v>
      </c>
      <c r="CC80">
        <v>391</v>
      </c>
      <c r="GD80" s="1">
        <v>4913</v>
      </c>
      <c r="GE80" s="1">
        <v>4187</v>
      </c>
      <c r="GF80" s="1">
        <f t="shared" si="6"/>
        <v>4913</v>
      </c>
      <c r="GG80" s="1">
        <f t="shared" si="7"/>
        <v>4187</v>
      </c>
      <c r="GH80">
        <f t="shared" si="8"/>
        <v>0</v>
      </c>
      <c r="GI80">
        <f t="shared" si="9"/>
        <v>0</v>
      </c>
      <c r="GJ80">
        <f t="shared" si="10"/>
        <v>4913</v>
      </c>
      <c r="GK80">
        <f t="shared" si="11"/>
        <v>4187</v>
      </c>
    </row>
    <row r="81" spans="1:193" x14ac:dyDescent="0.25">
      <c r="A81">
        <v>1673</v>
      </c>
      <c r="BX81">
        <v>338</v>
      </c>
      <c r="BY81">
        <v>291</v>
      </c>
      <c r="BZ81" s="1">
        <v>3164</v>
      </c>
      <c r="CA81" s="1">
        <v>2531</v>
      </c>
      <c r="FF81">
        <v>500</v>
      </c>
      <c r="FG81">
        <v>100</v>
      </c>
      <c r="GD81" s="1">
        <v>4002</v>
      </c>
      <c r="GE81" s="1">
        <v>2922</v>
      </c>
      <c r="GF81" s="1">
        <f t="shared" si="6"/>
        <v>3502</v>
      </c>
      <c r="GG81" s="1">
        <f t="shared" si="7"/>
        <v>2822</v>
      </c>
      <c r="GH81">
        <f t="shared" si="8"/>
        <v>500</v>
      </c>
      <c r="GI81">
        <f t="shared" si="9"/>
        <v>100</v>
      </c>
      <c r="GJ81">
        <f t="shared" si="10"/>
        <v>3502</v>
      </c>
      <c r="GK81">
        <f t="shared" si="11"/>
        <v>2822</v>
      </c>
    </row>
    <row r="82" spans="1:193" x14ac:dyDescent="0.25">
      <c r="A82">
        <v>1674</v>
      </c>
      <c r="BZ82" s="1">
        <v>2533</v>
      </c>
      <c r="CA82" s="1">
        <v>2195</v>
      </c>
      <c r="CV82">
        <v>597</v>
      </c>
      <c r="CW82">
        <v>504</v>
      </c>
      <c r="DF82">
        <v>645</v>
      </c>
      <c r="DG82">
        <v>544</v>
      </c>
      <c r="GD82" s="1">
        <v>3775</v>
      </c>
      <c r="GE82" s="1">
        <v>3243</v>
      </c>
      <c r="GF82" s="1">
        <f t="shared" si="6"/>
        <v>3775</v>
      </c>
      <c r="GG82" s="1">
        <f t="shared" si="7"/>
        <v>3243</v>
      </c>
      <c r="GH82">
        <f t="shared" si="8"/>
        <v>0</v>
      </c>
      <c r="GI82">
        <f t="shared" si="9"/>
        <v>0</v>
      </c>
      <c r="GJ82">
        <f t="shared" si="10"/>
        <v>3775</v>
      </c>
      <c r="GK82">
        <f t="shared" si="11"/>
        <v>3243</v>
      </c>
    </row>
    <row r="83" spans="1:193" x14ac:dyDescent="0.25">
      <c r="A83">
        <v>1675</v>
      </c>
      <c r="CB83" s="1">
        <v>1655</v>
      </c>
      <c r="CC83" s="1">
        <v>1418</v>
      </c>
      <c r="GD83" s="1">
        <v>1655</v>
      </c>
      <c r="GE83" s="1">
        <v>1418</v>
      </c>
      <c r="GF83" s="1">
        <f t="shared" si="6"/>
        <v>1655</v>
      </c>
      <c r="GG83" s="1">
        <f t="shared" si="7"/>
        <v>1418</v>
      </c>
      <c r="GH83">
        <f t="shared" si="8"/>
        <v>0</v>
      </c>
      <c r="GI83">
        <f t="shared" si="9"/>
        <v>0</v>
      </c>
      <c r="GJ83">
        <f t="shared" si="10"/>
        <v>1655</v>
      </c>
      <c r="GK83">
        <f t="shared" si="11"/>
        <v>1418</v>
      </c>
    </row>
    <row r="84" spans="1:193" x14ac:dyDescent="0.25">
      <c r="A84">
        <v>1676</v>
      </c>
      <c r="BZ84" s="1">
        <v>4242</v>
      </c>
      <c r="CA84" s="1">
        <v>3737</v>
      </c>
      <c r="CB84">
        <v>103</v>
      </c>
      <c r="CC84">
        <v>86</v>
      </c>
      <c r="GD84" s="1">
        <v>4345</v>
      </c>
      <c r="GE84" s="1">
        <v>3823</v>
      </c>
      <c r="GF84" s="1">
        <f t="shared" si="6"/>
        <v>4345</v>
      </c>
      <c r="GG84" s="1">
        <f t="shared" si="7"/>
        <v>3823</v>
      </c>
      <c r="GH84">
        <f t="shared" si="8"/>
        <v>0</v>
      </c>
      <c r="GI84">
        <f t="shared" si="9"/>
        <v>0</v>
      </c>
      <c r="GJ84">
        <f t="shared" si="10"/>
        <v>4345</v>
      </c>
      <c r="GK84">
        <f t="shared" si="11"/>
        <v>3823</v>
      </c>
    </row>
    <row r="85" spans="1:193" x14ac:dyDescent="0.25">
      <c r="A85">
        <v>1677</v>
      </c>
      <c r="B85">
        <v>524</v>
      </c>
      <c r="C85">
        <v>477</v>
      </c>
      <c r="BZ85" s="1">
        <v>1374</v>
      </c>
      <c r="CA85" s="1">
        <v>1204</v>
      </c>
      <c r="CB85" s="1">
        <v>1369</v>
      </c>
      <c r="CC85" s="1">
        <v>1097</v>
      </c>
      <c r="DF85">
        <v>200</v>
      </c>
      <c r="DG85">
        <v>175</v>
      </c>
      <c r="EH85">
        <v>181</v>
      </c>
      <c r="EI85">
        <v>145</v>
      </c>
      <c r="GD85" s="1">
        <v>3648</v>
      </c>
      <c r="GE85" s="1">
        <v>3098</v>
      </c>
      <c r="GF85" s="1">
        <f t="shared" si="6"/>
        <v>3124</v>
      </c>
      <c r="GG85" s="1">
        <f t="shared" si="7"/>
        <v>2621</v>
      </c>
      <c r="GH85">
        <f t="shared" si="8"/>
        <v>524</v>
      </c>
      <c r="GI85">
        <f t="shared" si="9"/>
        <v>477</v>
      </c>
      <c r="GJ85">
        <f t="shared" si="10"/>
        <v>3124</v>
      </c>
      <c r="GK85">
        <f t="shared" si="11"/>
        <v>2621</v>
      </c>
    </row>
    <row r="86" spans="1:193" x14ac:dyDescent="0.25">
      <c r="A86">
        <v>1678</v>
      </c>
      <c r="BZ86">
        <v>934</v>
      </c>
      <c r="CA86">
        <v>788</v>
      </c>
      <c r="CB86">
        <v>700</v>
      </c>
      <c r="CC86">
        <v>591</v>
      </c>
      <c r="GD86" s="1">
        <v>1634</v>
      </c>
      <c r="GE86" s="1">
        <v>1379</v>
      </c>
      <c r="GF86" s="1">
        <f t="shared" si="6"/>
        <v>1634</v>
      </c>
      <c r="GG86" s="1">
        <f t="shared" si="7"/>
        <v>1379</v>
      </c>
      <c r="GH86">
        <f t="shared" si="8"/>
        <v>0</v>
      </c>
      <c r="GI86">
        <f t="shared" si="9"/>
        <v>0</v>
      </c>
      <c r="GJ86">
        <f t="shared" si="10"/>
        <v>1634</v>
      </c>
      <c r="GK86">
        <f t="shared" si="11"/>
        <v>1379</v>
      </c>
    </row>
    <row r="87" spans="1:193" x14ac:dyDescent="0.25">
      <c r="A87">
        <v>1679</v>
      </c>
      <c r="BZ87" s="1">
        <v>1838</v>
      </c>
      <c r="CA87" s="1">
        <v>1592</v>
      </c>
      <c r="CB87">
        <v>898</v>
      </c>
      <c r="CC87">
        <v>758</v>
      </c>
      <c r="GD87" s="1">
        <v>2736</v>
      </c>
      <c r="GE87" s="1">
        <v>2350</v>
      </c>
      <c r="GF87" s="1">
        <f t="shared" si="6"/>
        <v>2736</v>
      </c>
      <c r="GG87" s="1">
        <f t="shared" si="7"/>
        <v>2350</v>
      </c>
      <c r="GH87">
        <f t="shared" si="8"/>
        <v>0</v>
      </c>
      <c r="GI87">
        <f t="shared" si="9"/>
        <v>0</v>
      </c>
      <c r="GJ87">
        <f t="shared" si="10"/>
        <v>2736</v>
      </c>
      <c r="GK87">
        <f t="shared" si="11"/>
        <v>2350</v>
      </c>
    </row>
    <row r="88" spans="1:193" x14ac:dyDescent="0.25">
      <c r="A88">
        <v>1680</v>
      </c>
      <c r="BZ88" s="1">
        <v>5088</v>
      </c>
      <c r="CA88" s="1">
        <v>4528</v>
      </c>
      <c r="GD88" s="1">
        <v>5088</v>
      </c>
      <c r="GE88" s="1">
        <v>4528</v>
      </c>
      <c r="GF88" s="1">
        <f t="shared" si="6"/>
        <v>5088</v>
      </c>
      <c r="GG88" s="1">
        <f t="shared" si="7"/>
        <v>4528</v>
      </c>
      <c r="GH88">
        <f t="shared" si="8"/>
        <v>0</v>
      </c>
      <c r="GI88">
        <f t="shared" si="9"/>
        <v>0</v>
      </c>
      <c r="GJ88">
        <f t="shared" si="10"/>
        <v>5088</v>
      </c>
      <c r="GK88">
        <f t="shared" si="11"/>
        <v>4528</v>
      </c>
    </row>
    <row r="89" spans="1:193" x14ac:dyDescent="0.25">
      <c r="A89">
        <v>1681</v>
      </c>
      <c r="BZ89" s="1">
        <v>3995</v>
      </c>
      <c r="CA89" s="1">
        <v>3425</v>
      </c>
      <c r="CB89">
        <v>402</v>
      </c>
      <c r="CC89">
        <v>281</v>
      </c>
      <c r="EF89">
        <v>692</v>
      </c>
      <c r="EG89">
        <v>630</v>
      </c>
      <c r="GD89" s="1">
        <v>5089</v>
      </c>
      <c r="GE89" s="1">
        <v>4336</v>
      </c>
      <c r="GF89" s="1">
        <f t="shared" si="6"/>
        <v>5089</v>
      </c>
      <c r="GG89" s="1">
        <f t="shared" si="7"/>
        <v>4336</v>
      </c>
      <c r="GH89">
        <f t="shared" si="8"/>
        <v>0</v>
      </c>
      <c r="GI89">
        <f t="shared" si="9"/>
        <v>0</v>
      </c>
      <c r="GJ89">
        <f t="shared" si="10"/>
        <v>5089</v>
      </c>
      <c r="GK89">
        <f t="shared" si="11"/>
        <v>4336</v>
      </c>
    </row>
    <row r="90" spans="1:193" x14ac:dyDescent="0.25">
      <c r="A90">
        <v>1682</v>
      </c>
      <c r="BZ90" s="1">
        <v>2022</v>
      </c>
      <c r="CA90" s="1">
        <v>1826</v>
      </c>
      <c r="CB90" s="1">
        <v>1002</v>
      </c>
      <c r="CC90">
        <v>846</v>
      </c>
      <c r="GD90" s="1">
        <v>3024</v>
      </c>
      <c r="GE90" s="1">
        <v>2672</v>
      </c>
      <c r="GF90" s="1">
        <f t="shared" si="6"/>
        <v>3024</v>
      </c>
      <c r="GG90" s="1">
        <f t="shared" si="7"/>
        <v>2672</v>
      </c>
      <c r="GH90">
        <f t="shared" si="8"/>
        <v>0</v>
      </c>
      <c r="GI90">
        <f t="shared" si="9"/>
        <v>0</v>
      </c>
      <c r="GJ90">
        <f t="shared" si="10"/>
        <v>3024</v>
      </c>
      <c r="GK90">
        <f t="shared" si="11"/>
        <v>2672</v>
      </c>
    </row>
    <row r="91" spans="1:193" x14ac:dyDescent="0.25">
      <c r="A91">
        <v>1683</v>
      </c>
      <c r="BZ91" s="1">
        <v>2554</v>
      </c>
      <c r="CA91" s="1">
        <v>2100</v>
      </c>
      <c r="CB91" s="1">
        <v>1237</v>
      </c>
      <c r="CC91" s="1">
        <v>1065</v>
      </c>
      <c r="GD91" s="1">
        <v>3791</v>
      </c>
      <c r="GE91" s="1">
        <v>3165</v>
      </c>
      <c r="GF91" s="1">
        <f t="shared" si="6"/>
        <v>3791</v>
      </c>
      <c r="GG91" s="1">
        <f t="shared" si="7"/>
        <v>3165</v>
      </c>
      <c r="GH91">
        <f t="shared" si="8"/>
        <v>0</v>
      </c>
      <c r="GI91">
        <f t="shared" si="9"/>
        <v>0</v>
      </c>
      <c r="GJ91">
        <f t="shared" si="10"/>
        <v>3791</v>
      </c>
      <c r="GK91">
        <f t="shared" si="11"/>
        <v>3165</v>
      </c>
    </row>
    <row r="92" spans="1:193" x14ac:dyDescent="0.25">
      <c r="A92">
        <v>1684</v>
      </c>
      <c r="BZ92" s="1">
        <v>1491</v>
      </c>
      <c r="CA92" s="1">
        <v>1293</v>
      </c>
      <c r="CB92" s="1">
        <v>1637</v>
      </c>
      <c r="CC92" s="1">
        <v>1543</v>
      </c>
      <c r="GD92" s="1">
        <v>3128</v>
      </c>
      <c r="GE92" s="1">
        <v>2836</v>
      </c>
      <c r="GF92" s="1">
        <f t="shared" si="6"/>
        <v>3128</v>
      </c>
      <c r="GG92" s="1">
        <f t="shared" si="7"/>
        <v>2836</v>
      </c>
      <c r="GH92">
        <f t="shared" si="8"/>
        <v>0</v>
      </c>
      <c r="GI92">
        <f t="shared" si="9"/>
        <v>0</v>
      </c>
      <c r="GJ92">
        <f t="shared" si="10"/>
        <v>3128</v>
      </c>
      <c r="GK92">
        <f t="shared" si="11"/>
        <v>2836</v>
      </c>
    </row>
    <row r="93" spans="1:193" x14ac:dyDescent="0.25">
      <c r="A93">
        <v>1685</v>
      </c>
      <c r="BZ93">
        <v>474</v>
      </c>
      <c r="CA93">
        <v>417</v>
      </c>
      <c r="CB93" s="1">
        <v>2803</v>
      </c>
      <c r="CC93" s="1">
        <v>2345</v>
      </c>
      <c r="EF93">
        <v>715</v>
      </c>
      <c r="EG93">
        <v>629</v>
      </c>
      <c r="GD93" s="1">
        <v>3992</v>
      </c>
      <c r="GE93" s="1">
        <v>3391</v>
      </c>
      <c r="GF93" s="1">
        <f t="shared" si="6"/>
        <v>3992</v>
      </c>
      <c r="GG93" s="1">
        <f t="shared" si="7"/>
        <v>3391</v>
      </c>
      <c r="GH93">
        <f t="shared" si="8"/>
        <v>0</v>
      </c>
      <c r="GI93">
        <f t="shared" si="9"/>
        <v>0</v>
      </c>
      <c r="GJ93">
        <f t="shared" si="10"/>
        <v>3992</v>
      </c>
      <c r="GK93">
        <f t="shared" si="11"/>
        <v>3391</v>
      </c>
    </row>
    <row r="94" spans="1:193" x14ac:dyDescent="0.25">
      <c r="A94">
        <v>1686</v>
      </c>
      <c r="BZ94" s="1">
        <v>1507</v>
      </c>
      <c r="CA94" s="1">
        <v>1297</v>
      </c>
      <c r="CB94" s="1">
        <v>1924</v>
      </c>
      <c r="CC94" s="1">
        <v>1574</v>
      </c>
      <c r="EF94">
        <v>330</v>
      </c>
      <c r="EG94">
        <v>300</v>
      </c>
      <c r="GD94" s="1">
        <v>3761</v>
      </c>
      <c r="GE94" s="1">
        <v>3171</v>
      </c>
      <c r="GF94" s="1">
        <f t="shared" si="6"/>
        <v>3761</v>
      </c>
      <c r="GG94" s="1">
        <f t="shared" si="7"/>
        <v>3171</v>
      </c>
      <c r="GH94">
        <f t="shared" si="8"/>
        <v>0</v>
      </c>
      <c r="GI94">
        <f t="shared" si="9"/>
        <v>0</v>
      </c>
      <c r="GJ94">
        <f t="shared" si="10"/>
        <v>3761</v>
      </c>
      <c r="GK94">
        <f t="shared" si="11"/>
        <v>3171</v>
      </c>
    </row>
    <row r="95" spans="1:193" x14ac:dyDescent="0.25">
      <c r="A95">
        <v>1687</v>
      </c>
      <c r="BZ95" s="1">
        <v>5864</v>
      </c>
      <c r="CA95" s="1">
        <v>5090</v>
      </c>
      <c r="CB95">
        <v>524</v>
      </c>
      <c r="CC95">
        <v>477</v>
      </c>
      <c r="DF95">
        <v>524</v>
      </c>
      <c r="DG95">
        <v>477</v>
      </c>
      <c r="GD95" s="1">
        <v>6912</v>
      </c>
      <c r="GE95" s="1">
        <v>6044</v>
      </c>
      <c r="GF95" s="1">
        <f t="shared" si="6"/>
        <v>6912</v>
      </c>
      <c r="GG95" s="1">
        <f t="shared" si="7"/>
        <v>6044</v>
      </c>
      <c r="GH95">
        <f t="shared" si="8"/>
        <v>0</v>
      </c>
      <c r="GI95">
        <f t="shared" si="9"/>
        <v>0</v>
      </c>
      <c r="GJ95">
        <f t="shared" si="10"/>
        <v>6912</v>
      </c>
      <c r="GK95">
        <f t="shared" si="11"/>
        <v>6044</v>
      </c>
    </row>
    <row r="96" spans="1:193" x14ac:dyDescent="0.25">
      <c r="A96">
        <v>1688</v>
      </c>
      <c r="BZ96" s="1">
        <v>3911</v>
      </c>
      <c r="CA96" s="1">
        <v>3469</v>
      </c>
      <c r="CB96">
        <v>974</v>
      </c>
      <c r="CC96">
        <v>837</v>
      </c>
      <c r="GD96" s="1">
        <v>4885</v>
      </c>
      <c r="GE96" s="1">
        <v>4306</v>
      </c>
      <c r="GF96" s="1">
        <f t="shared" si="6"/>
        <v>4885</v>
      </c>
      <c r="GG96" s="1">
        <f t="shared" si="7"/>
        <v>4306</v>
      </c>
      <c r="GH96">
        <f t="shared" si="8"/>
        <v>0</v>
      </c>
      <c r="GI96">
        <f t="shared" si="9"/>
        <v>0</v>
      </c>
      <c r="GJ96">
        <f t="shared" si="10"/>
        <v>4885</v>
      </c>
      <c r="GK96">
        <f t="shared" si="11"/>
        <v>4306</v>
      </c>
    </row>
    <row r="97" spans="1:193" x14ac:dyDescent="0.25">
      <c r="A97">
        <v>1689</v>
      </c>
      <c r="BZ97">
        <v>481</v>
      </c>
      <c r="CA97">
        <v>414</v>
      </c>
      <c r="CB97" s="1">
        <v>2099</v>
      </c>
      <c r="CC97" s="1">
        <v>1898</v>
      </c>
      <c r="GD97" s="1">
        <v>2580</v>
      </c>
      <c r="GE97" s="1">
        <v>2312</v>
      </c>
      <c r="GF97" s="1">
        <f t="shared" si="6"/>
        <v>2580</v>
      </c>
      <c r="GG97" s="1">
        <f t="shared" si="7"/>
        <v>2312</v>
      </c>
      <c r="GH97">
        <f t="shared" si="8"/>
        <v>0</v>
      </c>
      <c r="GI97">
        <f t="shared" si="9"/>
        <v>0</v>
      </c>
      <c r="GJ97">
        <f t="shared" si="10"/>
        <v>2580</v>
      </c>
      <c r="GK97">
        <f t="shared" si="11"/>
        <v>2312</v>
      </c>
    </row>
    <row r="98" spans="1:193" x14ac:dyDescent="0.25">
      <c r="A98">
        <v>1690</v>
      </c>
      <c r="BZ98">
        <v>467</v>
      </c>
      <c r="CA98">
        <v>394</v>
      </c>
      <c r="GD98">
        <v>467</v>
      </c>
      <c r="GE98">
        <v>394</v>
      </c>
      <c r="GF98" s="1">
        <f t="shared" si="6"/>
        <v>467</v>
      </c>
      <c r="GG98" s="1">
        <f t="shared" si="7"/>
        <v>394</v>
      </c>
      <c r="GH98">
        <f t="shared" si="8"/>
        <v>0</v>
      </c>
      <c r="GI98">
        <f t="shared" si="9"/>
        <v>0</v>
      </c>
      <c r="GJ98">
        <f t="shared" si="10"/>
        <v>467</v>
      </c>
      <c r="GK98">
        <f t="shared" si="11"/>
        <v>394</v>
      </c>
    </row>
    <row r="99" spans="1:193" x14ac:dyDescent="0.25">
      <c r="A99">
        <v>1691</v>
      </c>
      <c r="BZ99" s="1">
        <v>2241</v>
      </c>
      <c r="CA99" s="1">
        <v>2064</v>
      </c>
      <c r="CB99" s="1">
        <v>1221</v>
      </c>
      <c r="CC99" s="1">
        <v>1125</v>
      </c>
      <c r="GD99" s="1">
        <v>3462</v>
      </c>
      <c r="GE99" s="1">
        <v>3189</v>
      </c>
      <c r="GF99" s="1">
        <f t="shared" si="6"/>
        <v>3462</v>
      </c>
      <c r="GG99" s="1">
        <f t="shared" si="7"/>
        <v>3189</v>
      </c>
      <c r="GH99">
        <f t="shared" si="8"/>
        <v>0</v>
      </c>
      <c r="GI99">
        <f t="shared" si="9"/>
        <v>0</v>
      </c>
      <c r="GJ99">
        <f t="shared" si="10"/>
        <v>3462</v>
      </c>
      <c r="GK99">
        <f t="shared" si="11"/>
        <v>3189</v>
      </c>
    </row>
    <row r="100" spans="1:193" x14ac:dyDescent="0.25">
      <c r="A100">
        <v>1692</v>
      </c>
      <c r="BZ100">
        <v>497</v>
      </c>
      <c r="CA100">
        <v>419</v>
      </c>
      <c r="CB100">
        <v>806</v>
      </c>
      <c r="CC100">
        <v>680</v>
      </c>
      <c r="GD100" s="1">
        <v>1303</v>
      </c>
      <c r="GE100" s="1">
        <v>1099</v>
      </c>
      <c r="GF100" s="1">
        <f t="shared" si="6"/>
        <v>1303</v>
      </c>
      <c r="GG100" s="1">
        <f t="shared" si="7"/>
        <v>1099</v>
      </c>
      <c r="GH100">
        <f t="shared" si="8"/>
        <v>0</v>
      </c>
      <c r="GI100">
        <f t="shared" si="9"/>
        <v>0</v>
      </c>
      <c r="GJ100">
        <f t="shared" si="10"/>
        <v>1303</v>
      </c>
      <c r="GK100">
        <f t="shared" si="11"/>
        <v>1099</v>
      </c>
    </row>
    <row r="101" spans="1:193" x14ac:dyDescent="0.25">
      <c r="A101">
        <v>1693</v>
      </c>
      <c r="BZ101" s="1">
        <v>1966</v>
      </c>
      <c r="CA101" s="1">
        <v>1719</v>
      </c>
      <c r="CB101">
        <v>731</v>
      </c>
      <c r="CC101">
        <v>665</v>
      </c>
      <c r="GD101" s="1">
        <v>2697</v>
      </c>
      <c r="GE101" s="1">
        <v>2384</v>
      </c>
      <c r="GF101" s="1">
        <f t="shared" si="6"/>
        <v>2697</v>
      </c>
      <c r="GG101" s="1">
        <f t="shared" si="7"/>
        <v>2384</v>
      </c>
      <c r="GH101">
        <f t="shared" si="8"/>
        <v>0</v>
      </c>
      <c r="GI101">
        <f t="shared" si="9"/>
        <v>0</v>
      </c>
      <c r="GJ101">
        <f t="shared" si="10"/>
        <v>2697</v>
      </c>
      <c r="GK101">
        <f t="shared" si="11"/>
        <v>2384</v>
      </c>
    </row>
    <row r="102" spans="1:193" x14ac:dyDescent="0.25">
      <c r="A102">
        <v>1694</v>
      </c>
      <c r="BZ102" s="1">
        <v>2078</v>
      </c>
      <c r="CA102" s="1">
        <v>1823</v>
      </c>
      <c r="CB102" s="1">
        <v>1049</v>
      </c>
      <c r="CC102">
        <v>937</v>
      </c>
      <c r="GD102" s="1">
        <v>3127</v>
      </c>
      <c r="GE102" s="1">
        <v>2760</v>
      </c>
      <c r="GF102" s="1">
        <f t="shared" si="6"/>
        <v>3127</v>
      </c>
      <c r="GG102" s="1">
        <f t="shared" si="7"/>
        <v>2760</v>
      </c>
      <c r="GH102">
        <f t="shared" si="8"/>
        <v>0</v>
      </c>
      <c r="GI102">
        <f t="shared" si="9"/>
        <v>0</v>
      </c>
      <c r="GJ102">
        <f t="shared" si="10"/>
        <v>3127</v>
      </c>
      <c r="GK102">
        <f t="shared" si="11"/>
        <v>2760</v>
      </c>
    </row>
    <row r="103" spans="1:193" x14ac:dyDescent="0.25">
      <c r="A103">
        <v>1695</v>
      </c>
      <c r="BZ103" s="1">
        <v>1201</v>
      </c>
      <c r="CA103" s="1">
        <v>1062</v>
      </c>
      <c r="CB103">
        <v>855</v>
      </c>
      <c r="CC103">
        <v>646</v>
      </c>
      <c r="GD103" s="1">
        <v>2056</v>
      </c>
      <c r="GE103" s="1">
        <v>1708</v>
      </c>
      <c r="GF103" s="1">
        <f t="shared" si="6"/>
        <v>2056</v>
      </c>
      <c r="GG103" s="1">
        <f t="shared" si="7"/>
        <v>1708</v>
      </c>
      <c r="GH103">
        <f t="shared" si="8"/>
        <v>0</v>
      </c>
      <c r="GI103">
        <f t="shared" si="9"/>
        <v>0</v>
      </c>
      <c r="GJ103">
        <f t="shared" si="10"/>
        <v>2056</v>
      </c>
      <c r="GK103">
        <f t="shared" si="11"/>
        <v>1708</v>
      </c>
    </row>
    <row r="104" spans="1:193" x14ac:dyDescent="0.25">
      <c r="A104">
        <v>1696</v>
      </c>
      <c r="CB104" s="1">
        <v>1169</v>
      </c>
      <c r="CC104">
        <v>999</v>
      </c>
      <c r="GD104" s="1">
        <v>1169</v>
      </c>
      <c r="GE104">
        <v>999</v>
      </c>
      <c r="GF104" s="1">
        <f t="shared" si="6"/>
        <v>1169</v>
      </c>
      <c r="GG104" s="1">
        <f t="shared" si="7"/>
        <v>999</v>
      </c>
      <c r="GH104">
        <f t="shared" si="8"/>
        <v>0</v>
      </c>
      <c r="GI104">
        <f t="shared" si="9"/>
        <v>0</v>
      </c>
      <c r="GJ104">
        <f t="shared" si="10"/>
        <v>1169</v>
      </c>
      <c r="GK104">
        <f t="shared" si="11"/>
        <v>999</v>
      </c>
    </row>
    <row r="105" spans="1:193" x14ac:dyDescent="0.25">
      <c r="A105">
        <v>1697</v>
      </c>
      <c r="B105">
        <v>524</v>
      </c>
      <c r="C105">
        <v>477</v>
      </c>
      <c r="CB105" s="1">
        <v>1729</v>
      </c>
      <c r="CC105" s="1">
        <v>1527</v>
      </c>
      <c r="GD105" s="1">
        <v>2253</v>
      </c>
      <c r="GE105" s="1">
        <v>2004</v>
      </c>
      <c r="GF105" s="1">
        <f t="shared" si="6"/>
        <v>1729</v>
      </c>
      <c r="GG105" s="1">
        <f t="shared" si="7"/>
        <v>1527</v>
      </c>
      <c r="GH105">
        <f t="shared" si="8"/>
        <v>524</v>
      </c>
      <c r="GI105">
        <f t="shared" si="9"/>
        <v>477</v>
      </c>
      <c r="GJ105">
        <f t="shared" si="10"/>
        <v>1729</v>
      </c>
      <c r="GK105">
        <f t="shared" si="11"/>
        <v>1527</v>
      </c>
    </row>
    <row r="106" spans="1:193" x14ac:dyDescent="0.25">
      <c r="A106">
        <v>1698</v>
      </c>
      <c r="BZ106" s="1">
        <v>1565</v>
      </c>
      <c r="CA106" s="1">
        <v>1372</v>
      </c>
      <c r="CB106" s="1">
        <v>2347</v>
      </c>
      <c r="CC106" s="1">
        <v>2105</v>
      </c>
      <c r="GD106" s="1">
        <v>3912</v>
      </c>
      <c r="GE106" s="1">
        <v>3477</v>
      </c>
      <c r="GF106" s="1">
        <f t="shared" si="6"/>
        <v>3912</v>
      </c>
      <c r="GG106" s="1">
        <f t="shared" si="7"/>
        <v>3477</v>
      </c>
      <c r="GH106">
        <f t="shared" si="8"/>
        <v>0</v>
      </c>
      <c r="GI106">
        <f t="shared" si="9"/>
        <v>0</v>
      </c>
      <c r="GJ106">
        <f t="shared" si="10"/>
        <v>3912</v>
      </c>
      <c r="GK106">
        <f t="shared" si="11"/>
        <v>3477</v>
      </c>
    </row>
    <row r="107" spans="1:193" x14ac:dyDescent="0.25">
      <c r="A107">
        <v>1699</v>
      </c>
      <c r="BZ107" s="1">
        <v>2864</v>
      </c>
      <c r="CA107" s="1">
        <v>2524</v>
      </c>
      <c r="CB107">
        <v>860</v>
      </c>
      <c r="CC107">
        <v>671</v>
      </c>
      <c r="GD107" s="1">
        <v>3724</v>
      </c>
      <c r="GE107" s="1">
        <v>3195</v>
      </c>
      <c r="GF107" s="1">
        <f t="shared" si="6"/>
        <v>3724</v>
      </c>
      <c r="GG107" s="1">
        <f t="shared" si="7"/>
        <v>3195</v>
      </c>
      <c r="GH107">
        <f t="shared" si="8"/>
        <v>0</v>
      </c>
      <c r="GI107">
        <f t="shared" si="9"/>
        <v>0</v>
      </c>
      <c r="GJ107">
        <f t="shared" si="10"/>
        <v>3724</v>
      </c>
      <c r="GK107">
        <f t="shared" si="11"/>
        <v>3195</v>
      </c>
    </row>
    <row r="108" spans="1:193" x14ac:dyDescent="0.25">
      <c r="A108">
        <v>1700</v>
      </c>
      <c r="BZ108">
        <v>111</v>
      </c>
      <c r="CA108">
        <v>71</v>
      </c>
      <c r="CB108">
        <v>716</v>
      </c>
      <c r="CC108">
        <v>653</v>
      </c>
      <c r="EF108" s="1">
        <v>1074</v>
      </c>
      <c r="EG108">
        <v>944</v>
      </c>
      <c r="FH108">
        <v>43</v>
      </c>
      <c r="FI108">
        <v>37</v>
      </c>
      <c r="GD108" s="1">
        <v>1944</v>
      </c>
      <c r="GE108" s="1">
        <v>1705</v>
      </c>
      <c r="GF108" s="1">
        <f t="shared" si="6"/>
        <v>1901</v>
      </c>
      <c r="GG108" s="1">
        <f t="shared" si="7"/>
        <v>1668</v>
      </c>
      <c r="GH108">
        <f t="shared" si="8"/>
        <v>43</v>
      </c>
      <c r="GI108">
        <f t="shared" si="9"/>
        <v>37</v>
      </c>
      <c r="GJ108">
        <f t="shared" si="10"/>
        <v>1901</v>
      </c>
      <c r="GK108">
        <f t="shared" si="11"/>
        <v>1668</v>
      </c>
    </row>
    <row r="109" spans="1:193" x14ac:dyDescent="0.25">
      <c r="A109">
        <v>1701</v>
      </c>
      <c r="BZ109" s="1">
        <v>4345</v>
      </c>
      <c r="CA109" s="1">
        <v>3811</v>
      </c>
      <c r="CB109">
        <v>496</v>
      </c>
      <c r="CC109">
        <v>468</v>
      </c>
      <c r="DV109">
        <v>7</v>
      </c>
      <c r="DW109">
        <v>6</v>
      </c>
      <c r="EF109" s="1">
        <v>2233</v>
      </c>
      <c r="EG109" s="1">
        <v>1945</v>
      </c>
      <c r="GD109" s="1">
        <v>7081</v>
      </c>
      <c r="GE109" s="1">
        <v>6230</v>
      </c>
      <c r="GF109" s="1">
        <f t="shared" si="6"/>
        <v>7081</v>
      </c>
      <c r="GG109" s="1">
        <f t="shared" si="7"/>
        <v>6230</v>
      </c>
      <c r="GH109">
        <f t="shared" si="8"/>
        <v>0</v>
      </c>
      <c r="GI109">
        <f t="shared" si="9"/>
        <v>0</v>
      </c>
      <c r="GJ109">
        <f t="shared" si="10"/>
        <v>7081</v>
      </c>
      <c r="GK109">
        <f t="shared" si="11"/>
        <v>6230</v>
      </c>
    </row>
    <row r="110" spans="1:193" x14ac:dyDescent="0.25">
      <c r="A110">
        <v>1702</v>
      </c>
      <c r="BZ110">
        <v>911</v>
      </c>
      <c r="CA110">
        <v>808</v>
      </c>
      <c r="CB110" s="1">
        <v>1327</v>
      </c>
      <c r="CC110" s="1">
        <v>1171</v>
      </c>
      <c r="DZ110">
        <v>347</v>
      </c>
      <c r="EA110">
        <v>278</v>
      </c>
      <c r="EF110">
        <v>402</v>
      </c>
      <c r="EG110">
        <v>281</v>
      </c>
      <c r="GD110" s="1">
        <v>2987</v>
      </c>
      <c r="GE110" s="1">
        <v>2538</v>
      </c>
      <c r="GF110" s="1">
        <f t="shared" si="6"/>
        <v>2987</v>
      </c>
      <c r="GG110" s="1">
        <f t="shared" si="7"/>
        <v>2538</v>
      </c>
      <c r="GH110">
        <f t="shared" si="8"/>
        <v>0</v>
      </c>
      <c r="GI110">
        <f t="shared" si="9"/>
        <v>0</v>
      </c>
      <c r="GJ110">
        <f t="shared" si="10"/>
        <v>2987</v>
      </c>
      <c r="GK110">
        <f t="shared" si="11"/>
        <v>2538</v>
      </c>
    </row>
    <row r="111" spans="1:193" x14ac:dyDescent="0.25">
      <c r="A111">
        <v>1703</v>
      </c>
      <c r="BZ111">
        <v>542</v>
      </c>
      <c r="CA111">
        <v>502</v>
      </c>
      <c r="CB111">
        <v>944</v>
      </c>
      <c r="CC111">
        <v>742</v>
      </c>
      <c r="DZ111">
        <v>135</v>
      </c>
      <c r="EA111">
        <v>108</v>
      </c>
      <c r="GD111" s="1">
        <v>1621</v>
      </c>
      <c r="GE111" s="1">
        <v>1352</v>
      </c>
      <c r="GF111" s="1">
        <f t="shared" si="6"/>
        <v>1621</v>
      </c>
      <c r="GG111" s="1">
        <f t="shared" si="7"/>
        <v>1352</v>
      </c>
      <c r="GH111">
        <f t="shared" si="8"/>
        <v>0</v>
      </c>
      <c r="GI111">
        <f t="shared" si="9"/>
        <v>0</v>
      </c>
      <c r="GJ111">
        <f t="shared" si="10"/>
        <v>1621</v>
      </c>
      <c r="GK111">
        <f t="shared" si="11"/>
        <v>1352</v>
      </c>
    </row>
    <row r="112" spans="1:193" x14ac:dyDescent="0.25">
      <c r="A112">
        <v>1704</v>
      </c>
      <c r="BZ112">
        <v>553</v>
      </c>
      <c r="CA112">
        <v>479</v>
      </c>
      <c r="CB112" s="1">
        <v>1137</v>
      </c>
      <c r="CC112" s="1">
        <v>1054</v>
      </c>
      <c r="EF112">
        <v>474</v>
      </c>
      <c r="EG112">
        <v>417</v>
      </c>
      <c r="GD112" s="1">
        <v>2164</v>
      </c>
      <c r="GE112" s="1">
        <v>1950</v>
      </c>
      <c r="GF112" s="1">
        <f t="shared" si="6"/>
        <v>2164</v>
      </c>
      <c r="GG112" s="1">
        <f t="shared" si="7"/>
        <v>1950</v>
      </c>
      <c r="GH112">
        <f t="shared" si="8"/>
        <v>0</v>
      </c>
      <c r="GI112">
        <f t="shared" si="9"/>
        <v>0</v>
      </c>
      <c r="GJ112">
        <f t="shared" si="10"/>
        <v>2164</v>
      </c>
      <c r="GK112">
        <f t="shared" si="11"/>
        <v>1950</v>
      </c>
    </row>
    <row r="113" spans="1:193" x14ac:dyDescent="0.25">
      <c r="A113">
        <v>1705</v>
      </c>
      <c r="BZ113" s="1">
        <v>2546</v>
      </c>
      <c r="CA113" s="1">
        <v>2243</v>
      </c>
      <c r="CB113" s="1">
        <v>2296</v>
      </c>
      <c r="CC113" s="1">
        <v>1934</v>
      </c>
      <c r="GD113" s="1">
        <v>4842</v>
      </c>
      <c r="GE113" s="1">
        <v>4177</v>
      </c>
      <c r="GF113" s="1">
        <f t="shared" si="6"/>
        <v>4842</v>
      </c>
      <c r="GG113" s="1">
        <f t="shared" si="7"/>
        <v>4177</v>
      </c>
      <c r="GH113">
        <f t="shared" si="8"/>
        <v>0</v>
      </c>
      <c r="GI113">
        <f t="shared" si="9"/>
        <v>0</v>
      </c>
      <c r="GJ113">
        <f t="shared" si="10"/>
        <v>4842</v>
      </c>
      <c r="GK113">
        <f t="shared" si="11"/>
        <v>4177</v>
      </c>
    </row>
    <row r="114" spans="1:193" x14ac:dyDescent="0.25">
      <c r="A114">
        <v>1706</v>
      </c>
      <c r="BZ114" s="1">
        <v>1442</v>
      </c>
      <c r="CA114" s="1">
        <v>1221</v>
      </c>
      <c r="CB114">
        <v>524</v>
      </c>
      <c r="CC114">
        <v>511</v>
      </c>
      <c r="GD114" s="1">
        <v>1966</v>
      </c>
      <c r="GE114" s="1">
        <v>1732</v>
      </c>
      <c r="GF114" s="1">
        <f t="shared" si="6"/>
        <v>1966</v>
      </c>
      <c r="GG114" s="1">
        <f t="shared" si="7"/>
        <v>1732</v>
      </c>
      <c r="GH114">
        <f t="shared" si="8"/>
        <v>0</v>
      </c>
      <c r="GI114">
        <f t="shared" si="9"/>
        <v>0</v>
      </c>
      <c r="GJ114">
        <f t="shared" si="10"/>
        <v>1966</v>
      </c>
      <c r="GK114">
        <f t="shared" si="11"/>
        <v>1732</v>
      </c>
    </row>
    <row r="115" spans="1:193" x14ac:dyDescent="0.25">
      <c r="A115">
        <v>1707</v>
      </c>
      <c r="BZ115" s="1">
        <v>2187</v>
      </c>
      <c r="CA115" s="1">
        <v>1845</v>
      </c>
      <c r="CB115" s="1">
        <v>1821</v>
      </c>
      <c r="CC115" s="1">
        <v>1407</v>
      </c>
      <c r="DZ115">
        <v>462</v>
      </c>
      <c r="EA115">
        <v>420</v>
      </c>
      <c r="GD115" s="1">
        <v>4470</v>
      </c>
      <c r="GE115" s="1">
        <v>3672</v>
      </c>
      <c r="GF115" s="1">
        <f t="shared" si="6"/>
        <v>4470</v>
      </c>
      <c r="GG115" s="1">
        <f t="shared" si="7"/>
        <v>3672</v>
      </c>
      <c r="GH115">
        <f t="shared" si="8"/>
        <v>0</v>
      </c>
      <c r="GI115">
        <f t="shared" si="9"/>
        <v>0</v>
      </c>
      <c r="GJ115">
        <f t="shared" si="10"/>
        <v>4470</v>
      </c>
      <c r="GK115">
        <f t="shared" si="11"/>
        <v>3672</v>
      </c>
    </row>
    <row r="116" spans="1:193" x14ac:dyDescent="0.25">
      <c r="A116">
        <v>1708</v>
      </c>
      <c r="BZ116" s="1">
        <v>1234</v>
      </c>
      <c r="CA116">
        <v>840</v>
      </c>
      <c r="CB116" s="1">
        <v>1877</v>
      </c>
      <c r="CC116" s="1">
        <v>1546</v>
      </c>
      <c r="DZ116">
        <v>265</v>
      </c>
      <c r="EA116">
        <v>212</v>
      </c>
      <c r="GD116" s="1">
        <v>3376</v>
      </c>
      <c r="GE116" s="1">
        <v>2598</v>
      </c>
      <c r="GF116" s="1">
        <f t="shared" si="6"/>
        <v>3376</v>
      </c>
      <c r="GG116" s="1">
        <f t="shared" si="7"/>
        <v>2598</v>
      </c>
      <c r="GH116">
        <f t="shared" si="8"/>
        <v>0</v>
      </c>
      <c r="GI116">
        <f t="shared" si="9"/>
        <v>0</v>
      </c>
      <c r="GJ116">
        <f t="shared" si="10"/>
        <v>3376</v>
      </c>
      <c r="GK116">
        <f t="shared" si="11"/>
        <v>2598</v>
      </c>
    </row>
    <row r="117" spans="1:193" x14ac:dyDescent="0.25">
      <c r="A117">
        <v>1709</v>
      </c>
      <c r="BZ117">
        <v>523</v>
      </c>
      <c r="CA117">
        <v>464</v>
      </c>
      <c r="CB117">
        <v>953</v>
      </c>
      <c r="CC117">
        <v>831</v>
      </c>
      <c r="DP117">
        <v>142</v>
      </c>
      <c r="DQ117">
        <v>120</v>
      </c>
      <c r="DZ117">
        <v>510</v>
      </c>
      <c r="EA117">
        <v>427</v>
      </c>
      <c r="GD117" s="1">
        <v>2128</v>
      </c>
      <c r="GE117" s="1">
        <v>1842</v>
      </c>
      <c r="GF117" s="1">
        <f t="shared" si="6"/>
        <v>2128</v>
      </c>
      <c r="GG117" s="1">
        <f t="shared" si="7"/>
        <v>1842</v>
      </c>
      <c r="GH117">
        <f t="shared" si="8"/>
        <v>0</v>
      </c>
      <c r="GI117">
        <f t="shared" si="9"/>
        <v>0</v>
      </c>
      <c r="GJ117">
        <f t="shared" si="10"/>
        <v>2128</v>
      </c>
      <c r="GK117">
        <f t="shared" si="11"/>
        <v>1842</v>
      </c>
    </row>
    <row r="118" spans="1:193" x14ac:dyDescent="0.25">
      <c r="A118">
        <v>1710</v>
      </c>
      <c r="BZ118" s="1">
        <v>1378</v>
      </c>
      <c r="CA118" s="1">
        <v>1199</v>
      </c>
      <c r="CB118" s="1">
        <v>1230</v>
      </c>
      <c r="CC118" s="1">
        <v>1156</v>
      </c>
      <c r="DP118">
        <v>520</v>
      </c>
      <c r="DQ118">
        <v>430</v>
      </c>
      <c r="DZ118">
        <v>640</v>
      </c>
      <c r="EA118">
        <v>512</v>
      </c>
      <c r="GD118" s="1">
        <v>3768</v>
      </c>
      <c r="GE118" s="1">
        <v>3297</v>
      </c>
      <c r="GF118" s="1">
        <f t="shared" si="6"/>
        <v>3768</v>
      </c>
      <c r="GG118" s="1">
        <f t="shared" si="7"/>
        <v>3297</v>
      </c>
      <c r="GH118">
        <f t="shared" si="8"/>
        <v>0</v>
      </c>
      <c r="GI118">
        <f t="shared" si="9"/>
        <v>0</v>
      </c>
      <c r="GJ118">
        <f t="shared" si="10"/>
        <v>3768</v>
      </c>
      <c r="GK118">
        <f t="shared" si="11"/>
        <v>3297</v>
      </c>
    </row>
    <row r="119" spans="1:193" x14ac:dyDescent="0.25">
      <c r="A119">
        <v>1711</v>
      </c>
      <c r="BZ119" s="1">
        <v>1491</v>
      </c>
      <c r="CA119" s="1">
        <v>1367</v>
      </c>
      <c r="EF119">
        <v>782</v>
      </c>
      <c r="EG119">
        <v>626</v>
      </c>
      <c r="GD119" s="1">
        <v>2273</v>
      </c>
      <c r="GE119" s="1">
        <v>1993</v>
      </c>
      <c r="GF119" s="1">
        <f t="shared" si="6"/>
        <v>2273</v>
      </c>
      <c r="GG119" s="1">
        <f t="shared" si="7"/>
        <v>1993</v>
      </c>
      <c r="GH119">
        <f t="shared" si="8"/>
        <v>0</v>
      </c>
      <c r="GI119">
        <f t="shared" si="9"/>
        <v>0</v>
      </c>
      <c r="GJ119">
        <f t="shared" si="10"/>
        <v>2273</v>
      </c>
      <c r="GK119">
        <f t="shared" si="11"/>
        <v>1993</v>
      </c>
    </row>
    <row r="120" spans="1:193" x14ac:dyDescent="0.25">
      <c r="A120">
        <v>1712</v>
      </c>
      <c r="BZ120" s="1">
        <v>1196</v>
      </c>
      <c r="CA120" s="1">
        <v>1047</v>
      </c>
      <c r="DZ120">
        <v>871</v>
      </c>
      <c r="EA120">
        <v>738</v>
      </c>
      <c r="GD120" s="1">
        <v>2067</v>
      </c>
      <c r="GE120" s="1">
        <v>1785</v>
      </c>
      <c r="GF120" s="1">
        <f t="shared" si="6"/>
        <v>2067</v>
      </c>
      <c r="GG120" s="1">
        <f t="shared" si="7"/>
        <v>1785</v>
      </c>
      <c r="GH120">
        <f t="shared" si="8"/>
        <v>0</v>
      </c>
      <c r="GI120">
        <f t="shared" si="9"/>
        <v>0</v>
      </c>
      <c r="GJ120">
        <f t="shared" si="10"/>
        <v>2067</v>
      </c>
      <c r="GK120">
        <f t="shared" si="11"/>
        <v>1785</v>
      </c>
    </row>
    <row r="121" spans="1:193" x14ac:dyDescent="0.25">
      <c r="A121">
        <v>1713</v>
      </c>
      <c r="CB121">
        <v>596</v>
      </c>
      <c r="CC121">
        <v>485</v>
      </c>
      <c r="GD121">
        <v>596</v>
      </c>
      <c r="GE121">
        <v>485</v>
      </c>
      <c r="GF121" s="1">
        <f t="shared" si="6"/>
        <v>596</v>
      </c>
      <c r="GG121" s="1">
        <f t="shared" si="7"/>
        <v>485</v>
      </c>
      <c r="GH121">
        <f t="shared" si="8"/>
        <v>0</v>
      </c>
      <c r="GI121">
        <f t="shared" si="9"/>
        <v>0</v>
      </c>
      <c r="GJ121">
        <f t="shared" si="10"/>
        <v>596</v>
      </c>
      <c r="GK121">
        <f t="shared" si="11"/>
        <v>485</v>
      </c>
    </row>
    <row r="122" spans="1:193" x14ac:dyDescent="0.25">
      <c r="A122">
        <v>1714</v>
      </c>
      <c r="BZ122" s="1">
        <v>1192</v>
      </c>
      <c r="CA122" s="1">
        <v>1105</v>
      </c>
      <c r="CB122" s="1">
        <v>1021</v>
      </c>
      <c r="CC122">
        <v>833</v>
      </c>
      <c r="DZ122">
        <v>552</v>
      </c>
      <c r="EA122">
        <v>442</v>
      </c>
      <c r="GD122" s="1">
        <v>2765</v>
      </c>
      <c r="GE122" s="1">
        <v>2380</v>
      </c>
      <c r="GF122" s="1">
        <f t="shared" si="6"/>
        <v>2765</v>
      </c>
      <c r="GG122" s="1">
        <f t="shared" si="7"/>
        <v>2380</v>
      </c>
      <c r="GH122">
        <f t="shared" si="8"/>
        <v>0</v>
      </c>
      <c r="GI122">
        <f t="shared" si="9"/>
        <v>0</v>
      </c>
      <c r="GJ122">
        <f t="shared" si="10"/>
        <v>2765</v>
      </c>
      <c r="GK122">
        <f t="shared" si="11"/>
        <v>2380</v>
      </c>
    </row>
    <row r="123" spans="1:193" x14ac:dyDescent="0.25">
      <c r="A123">
        <v>1715</v>
      </c>
      <c r="BZ123" s="1">
        <v>1590</v>
      </c>
      <c r="CA123" s="1">
        <v>1211</v>
      </c>
      <c r="CB123">
        <v>902</v>
      </c>
      <c r="CC123">
        <v>748</v>
      </c>
      <c r="GD123" s="1">
        <v>2492</v>
      </c>
      <c r="GE123" s="1">
        <v>1959</v>
      </c>
      <c r="GF123" s="1">
        <f t="shared" si="6"/>
        <v>2492</v>
      </c>
      <c r="GG123" s="1">
        <f t="shared" si="7"/>
        <v>1959</v>
      </c>
      <c r="GH123">
        <f t="shared" si="8"/>
        <v>0</v>
      </c>
      <c r="GI123">
        <f t="shared" si="9"/>
        <v>0</v>
      </c>
      <c r="GJ123">
        <f t="shared" si="10"/>
        <v>2492</v>
      </c>
      <c r="GK123">
        <f t="shared" si="11"/>
        <v>1959</v>
      </c>
    </row>
    <row r="124" spans="1:193" x14ac:dyDescent="0.25">
      <c r="A124">
        <v>1716</v>
      </c>
      <c r="BZ124" s="1">
        <v>1281</v>
      </c>
      <c r="CA124" s="1">
        <v>1226</v>
      </c>
      <c r="CB124" s="1">
        <v>1471</v>
      </c>
      <c r="CC124" s="1">
        <v>1326</v>
      </c>
      <c r="GD124" s="1">
        <v>2752</v>
      </c>
      <c r="GE124" s="1">
        <v>2552</v>
      </c>
      <c r="GF124" s="1">
        <f t="shared" si="6"/>
        <v>2752</v>
      </c>
      <c r="GG124" s="1">
        <f t="shared" si="7"/>
        <v>2552</v>
      </c>
      <c r="GH124">
        <f t="shared" si="8"/>
        <v>0</v>
      </c>
      <c r="GI124">
        <f t="shared" si="9"/>
        <v>0</v>
      </c>
      <c r="GJ124">
        <f t="shared" si="10"/>
        <v>2752</v>
      </c>
      <c r="GK124">
        <f t="shared" si="11"/>
        <v>2552</v>
      </c>
    </row>
    <row r="125" spans="1:193" x14ac:dyDescent="0.25">
      <c r="A125">
        <v>1717</v>
      </c>
      <c r="CB125" s="1">
        <v>2363</v>
      </c>
      <c r="CC125" s="1">
        <v>2103</v>
      </c>
      <c r="CL125">
        <v>310</v>
      </c>
      <c r="CM125">
        <v>273</v>
      </c>
      <c r="CV125">
        <v>166</v>
      </c>
      <c r="CW125">
        <v>140</v>
      </c>
      <c r="GD125" s="1">
        <v>2839</v>
      </c>
      <c r="GE125" s="1">
        <v>2516</v>
      </c>
      <c r="GF125" s="1">
        <f t="shared" si="6"/>
        <v>2839</v>
      </c>
      <c r="GG125" s="1">
        <f t="shared" si="7"/>
        <v>2516</v>
      </c>
      <c r="GH125">
        <f t="shared" si="8"/>
        <v>0</v>
      </c>
      <c r="GI125">
        <f t="shared" si="9"/>
        <v>0</v>
      </c>
      <c r="GJ125">
        <f t="shared" si="10"/>
        <v>2839</v>
      </c>
      <c r="GK125">
        <f t="shared" si="11"/>
        <v>2516</v>
      </c>
    </row>
    <row r="126" spans="1:193" x14ac:dyDescent="0.25">
      <c r="A126">
        <v>1718</v>
      </c>
      <c r="BZ126">
        <v>683</v>
      </c>
      <c r="CA126">
        <v>449</v>
      </c>
      <c r="CB126">
        <v>845</v>
      </c>
      <c r="CC126">
        <v>733</v>
      </c>
      <c r="DZ126">
        <v>52</v>
      </c>
      <c r="EA126">
        <v>42</v>
      </c>
      <c r="GD126" s="1">
        <v>1580</v>
      </c>
      <c r="GE126" s="1">
        <v>1224</v>
      </c>
      <c r="GF126" s="1">
        <f t="shared" si="6"/>
        <v>1580</v>
      </c>
      <c r="GG126" s="1">
        <f t="shared" si="7"/>
        <v>1224</v>
      </c>
      <c r="GH126">
        <f t="shared" si="8"/>
        <v>0</v>
      </c>
      <c r="GI126">
        <f t="shared" si="9"/>
        <v>0</v>
      </c>
      <c r="GJ126">
        <f t="shared" si="10"/>
        <v>1580</v>
      </c>
      <c r="GK126">
        <f t="shared" si="11"/>
        <v>1224</v>
      </c>
    </row>
    <row r="127" spans="1:193" x14ac:dyDescent="0.25">
      <c r="A127">
        <v>1719</v>
      </c>
      <c r="BZ127">
        <v>429</v>
      </c>
      <c r="CA127">
        <v>350</v>
      </c>
      <c r="CB127" s="1">
        <v>2349</v>
      </c>
      <c r="CC127" s="1">
        <v>1811</v>
      </c>
      <c r="DZ127">
        <v>237</v>
      </c>
      <c r="EA127">
        <v>190</v>
      </c>
      <c r="GD127" s="1">
        <v>3015</v>
      </c>
      <c r="GE127" s="1">
        <v>2351</v>
      </c>
      <c r="GF127" s="1">
        <f t="shared" si="6"/>
        <v>3015</v>
      </c>
      <c r="GG127" s="1">
        <f t="shared" si="7"/>
        <v>2351</v>
      </c>
      <c r="GH127">
        <f t="shared" si="8"/>
        <v>0</v>
      </c>
      <c r="GI127">
        <f t="shared" si="9"/>
        <v>0</v>
      </c>
      <c r="GJ127">
        <f t="shared" si="10"/>
        <v>3015</v>
      </c>
      <c r="GK127">
        <f t="shared" si="11"/>
        <v>2351</v>
      </c>
    </row>
    <row r="128" spans="1:193" x14ac:dyDescent="0.25">
      <c r="A128">
        <v>1720</v>
      </c>
      <c r="BZ128">
        <v>656</v>
      </c>
      <c r="CA128">
        <v>586</v>
      </c>
      <c r="CB128">
        <v>931</v>
      </c>
      <c r="CC128">
        <v>774</v>
      </c>
      <c r="GD128" s="1">
        <v>1587</v>
      </c>
      <c r="GE128" s="1">
        <v>1360</v>
      </c>
      <c r="GF128" s="1">
        <f t="shared" si="6"/>
        <v>1587</v>
      </c>
      <c r="GG128" s="1">
        <f t="shared" si="7"/>
        <v>1360</v>
      </c>
      <c r="GH128">
        <f t="shared" si="8"/>
        <v>0</v>
      </c>
      <c r="GI128">
        <f t="shared" si="9"/>
        <v>0</v>
      </c>
      <c r="GJ128">
        <f t="shared" si="10"/>
        <v>1587</v>
      </c>
      <c r="GK128">
        <f t="shared" si="11"/>
        <v>1360</v>
      </c>
    </row>
    <row r="129" spans="1:193" x14ac:dyDescent="0.25">
      <c r="A129">
        <v>1721</v>
      </c>
      <c r="BZ129">
        <v>465</v>
      </c>
      <c r="CA129">
        <v>446</v>
      </c>
      <c r="CB129" s="1">
        <v>1130</v>
      </c>
      <c r="CC129">
        <v>909</v>
      </c>
      <c r="GD129" s="1">
        <v>1595</v>
      </c>
      <c r="GE129" s="1">
        <v>1355</v>
      </c>
      <c r="GF129" s="1">
        <f t="shared" si="6"/>
        <v>1595</v>
      </c>
      <c r="GG129" s="1">
        <f t="shared" si="7"/>
        <v>1355</v>
      </c>
      <c r="GH129">
        <f t="shared" si="8"/>
        <v>0</v>
      </c>
      <c r="GI129">
        <f t="shared" si="9"/>
        <v>0</v>
      </c>
      <c r="GJ129">
        <f t="shared" si="10"/>
        <v>1595</v>
      </c>
      <c r="GK129">
        <f t="shared" si="11"/>
        <v>1355</v>
      </c>
    </row>
    <row r="130" spans="1:193" x14ac:dyDescent="0.25">
      <c r="A130">
        <v>1722</v>
      </c>
      <c r="BZ130" s="1">
        <v>1838</v>
      </c>
      <c r="CA130" s="1">
        <v>1579</v>
      </c>
      <c r="CB130">
        <v>958</v>
      </c>
      <c r="CC130">
        <v>440</v>
      </c>
      <c r="GD130" s="1">
        <v>2796</v>
      </c>
      <c r="GE130" s="1">
        <v>2019</v>
      </c>
      <c r="GF130" s="1">
        <f t="shared" si="6"/>
        <v>2796</v>
      </c>
      <c r="GG130" s="1">
        <f t="shared" si="7"/>
        <v>2019</v>
      </c>
      <c r="GH130">
        <f t="shared" si="8"/>
        <v>0</v>
      </c>
      <c r="GI130">
        <f t="shared" si="9"/>
        <v>0</v>
      </c>
      <c r="GJ130">
        <f t="shared" si="10"/>
        <v>2796</v>
      </c>
      <c r="GK130">
        <f t="shared" si="11"/>
        <v>2019</v>
      </c>
    </row>
    <row r="131" spans="1:193" x14ac:dyDescent="0.25">
      <c r="A131">
        <v>1723</v>
      </c>
      <c r="BZ131" s="1">
        <v>2484</v>
      </c>
      <c r="CA131" s="1">
        <v>2294</v>
      </c>
      <c r="CB131">
        <v>921</v>
      </c>
      <c r="CC131">
        <v>782</v>
      </c>
      <c r="GD131" s="1">
        <v>3405</v>
      </c>
      <c r="GE131" s="1">
        <v>3076</v>
      </c>
      <c r="GF131" s="1">
        <f t="shared" si="6"/>
        <v>3405</v>
      </c>
      <c r="GG131" s="1">
        <f t="shared" si="7"/>
        <v>3076</v>
      </c>
      <c r="GH131">
        <f t="shared" si="8"/>
        <v>0</v>
      </c>
      <c r="GI131">
        <f t="shared" si="9"/>
        <v>0</v>
      </c>
      <c r="GJ131">
        <f t="shared" si="10"/>
        <v>3405</v>
      </c>
      <c r="GK131">
        <f t="shared" si="11"/>
        <v>3076</v>
      </c>
    </row>
    <row r="132" spans="1:193" x14ac:dyDescent="0.25">
      <c r="A132">
        <v>1724</v>
      </c>
      <c r="BZ132" s="1">
        <v>2668</v>
      </c>
      <c r="CA132" s="1">
        <v>2323</v>
      </c>
      <c r="CB132">
        <v>749</v>
      </c>
      <c r="CC132">
        <v>656</v>
      </c>
      <c r="GD132" s="1">
        <v>3417</v>
      </c>
      <c r="GE132" s="1">
        <v>2979</v>
      </c>
      <c r="GF132" s="1">
        <f t="shared" si="6"/>
        <v>3417</v>
      </c>
      <c r="GG132" s="1">
        <f t="shared" si="7"/>
        <v>2979</v>
      </c>
      <c r="GH132">
        <f t="shared" si="8"/>
        <v>0</v>
      </c>
      <c r="GI132">
        <f t="shared" si="9"/>
        <v>0</v>
      </c>
      <c r="GJ132">
        <f t="shared" si="10"/>
        <v>3417</v>
      </c>
      <c r="GK132">
        <f t="shared" si="11"/>
        <v>2979</v>
      </c>
    </row>
    <row r="133" spans="1:193" x14ac:dyDescent="0.25">
      <c r="A133">
        <v>1725</v>
      </c>
      <c r="BZ133" s="1">
        <v>1360</v>
      </c>
      <c r="CA133" s="1">
        <v>1304</v>
      </c>
      <c r="CB133" s="1">
        <v>1300</v>
      </c>
      <c r="CC133" s="1">
        <v>1192</v>
      </c>
      <c r="DZ133" s="1">
        <v>1396</v>
      </c>
      <c r="EA133" s="1">
        <v>1154</v>
      </c>
      <c r="GD133" s="1">
        <v>4056</v>
      </c>
      <c r="GE133" s="1">
        <v>3650</v>
      </c>
      <c r="GF133" s="1">
        <f t="shared" ref="GF133:GF196" si="12">AH133+AJ133+AL133+AN133+AP133+AR133+AT133+AV133+AX133+AZ133+BB133+BD133+BF133+BH133+BJ133+BL133+BN133+BP133+BR133+BT133+BV133+BX133+BZ133+CB133+CD133+CF133+CH133+CJ133+CL133+CN133+CP133+CR133+CT133+CX133+CV133+CZ133+DB133+DD133+DF133+DJ133+DH133+DL133+DN133+DP133+DR133+DT133+DV133+DX133+DZ133+EB133+ED133+EF133+EH133+EJ133+EL133+EN133+EP133+ER133+ET133+FP133+FT133+FV133</f>
        <v>4056</v>
      </c>
      <c r="GG133" s="1">
        <f t="shared" ref="GG133:GG196" si="13">AI133+AK133+AM133+AO133+AQ133+AS133+AU133+AW133+AY133+BA133+BC133+BE133+BG133+BI133+BK133+BM133+BO133+BQ133+BS133+BU133+BW133+BY133+CA133+CC133+CE133+CG133+CI133+CK133+CM133+CO133+CQ133+CS133+CU133+CY133+CW133+DA133+DC133+DE133+DG133+DK133+DI133+DM133+DO133+DQ133+DS133+DU133+DW133+DY133+EA133+EC133+EE133+EG133+EI133+EK133+EM133+EO133+EQ133+ES133+EU133+FQ133+FU133+FW133</f>
        <v>3650</v>
      </c>
      <c r="GH133">
        <f t="shared" ref="GH133:GH196" si="14">B133+D133+F133+H133+J133+L133+N133+P133+R133+T133+V133+X133+Z133+AB133+AD133+AF133+EV133+EX133+EZ133+FB133+FD133+FF133+FH133+FJ133+FL133+FN133+FR133+FX133</f>
        <v>0</v>
      </c>
      <c r="GI133">
        <f t="shared" ref="GI133:GI196" si="15">C133+E133+G133+I133+K133+M133+O133+Q133+S133+U133+W133+Y133+AA133+AC133+AE133+AG133+EW133+EY133+FA133+FC133+FE133+FG133+FI133+FK133+FM133+FO133+FS133+FY133</f>
        <v>0</v>
      </c>
      <c r="GJ133">
        <f t="shared" ref="GJ133:GJ196" si="16">GD133-GH133</f>
        <v>4056</v>
      </c>
      <c r="GK133">
        <f t="shared" ref="GK133:GK196" si="17">GE133-GI133</f>
        <v>3650</v>
      </c>
    </row>
    <row r="134" spans="1:193" x14ac:dyDescent="0.25">
      <c r="A134">
        <v>1726</v>
      </c>
      <c r="BZ134" s="1">
        <v>2249</v>
      </c>
      <c r="CA134" s="1">
        <v>1963</v>
      </c>
      <c r="CB134" s="1">
        <v>2309</v>
      </c>
      <c r="CC134" s="1">
        <v>1636</v>
      </c>
      <c r="DZ134">
        <v>271</v>
      </c>
      <c r="EA134">
        <v>217</v>
      </c>
      <c r="GD134" s="1">
        <v>4829</v>
      </c>
      <c r="GE134" s="1">
        <v>3816</v>
      </c>
      <c r="GF134" s="1">
        <f t="shared" si="12"/>
        <v>4829</v>
      </c>
      <c r="GG134" s="1">
        <f t="shared" si="13"/>
        <v>3816</v>
      </c>
      <c r="GH134">
        <f t="shared" si="14"/>
        <v>0</v>
      </c>
      <c r="GI134">
        <f t="shared" si="15"/>
        <v>0</v>
      </c>
      <c r="GJ134">
        <f t="shared" si="16"/>
        <v>4829</v>
      </c>
      <c r="GK134">
        <f t="shared" si="17"/>
        <v>3816</v>
      </c>
    </row>
    <row r="135" spans="1:193" x14ac:dyDescent="0.25">
      <c r="A135">
        <v>1727</v>
      </c>
      <c r="BZ135">
        <v>684</v>
      </c>
      <c r="CA135">
        <v>610</v>
      </c>
      <c r="CB135" s="1">
        <v>3066</v>
      </c>
      <c r="CC135" s="1">
        <v>2695</v>
      </c>
      <c r="DZ135">
        <v>22</v>
      </c>
      <c r="EA135">
        <v>18</v>
      </c>
      <c r="GD135" s="1">
        <v>3772</v>
      </c>
      <c r="GE135" s="1">
        <v>3323</v>
      </c>
      <c r="GF135" s="1">
        <f t="shared" si="12"/>
        <v>3772</v>
      </c>
      <c r="GG135" s="1">
        <f t="shared" si="13"/>
        <v>3323</v>
      </c>
      <c r="GH135">
        <f t="shared" si="14"/>
        <v>0</v>
      </c>
      <c r="GI135">
        <f t="shared" si="15"/>
        <v>0</v>
      </c>
      <c r="GJ135">
        <f t="shared" si="16"/>
        <v>3772</v>
      </c>
      <c r="GK135">
        <f t="shared" si="17"/>
        <v>3323</v>
      </c>
    </row>
    <row r="136" spans="1:193" x14ac:dyDescent="0.25">
      <c r="A136">
        <v>1728</v>
      </c>
      <c r="BZ136">
        <v>767</v>
      </c>
      <c r="CA136">
        <v>672</v>
      </c>
      <c r="CB136" s="1">
        <v>1200</v>
      </c>
      <c r="CC136" s="1">
        <v>1085</v>
      </c>
      <c r="GD136" s="1">
        <v>1967</v>
      </c>
      <c r="GE136" s="1">
        <v>1757</v>
      </c>
      <c r="GF136" s="1">
        <f t="shared" si="12"/>
        <v>1967</v>
      </c>
      <c r="GG136" s="1">
        <f t="shared" si="13"/>
        <v>1757</v>
      </c>
      <c r="GH136">
        <f t="shared" si="14"/>
        <v>0</v>
      </c>
      <c r="GI136">
        <f t="shared" si="15"/>
        <v>0</v>
      </c>
      <c r="GJ136">
        <f t="shared" si="16"/>
        <v>1967</v>
      </c>
      <c r="GK136">
        <f t="shared" si="17"/>
        <v>1757</v>
      </c>
    </row>
    <row r="137" spans="1:193" x14ac:dyDescent="0.25">
      <c r="A137">
        <v>1729</v>
      </c>
      <c r="BZ137" s="1">
        <v>1557</v>
      </c>
      <c r="CA137" s="1">
        <v>1204</v>
      </c>
      <c r="CB137" s="1">
        <v>1860</v>
      </c>
      <c r="CC137" s="1">
        <v>1618</v>
      </c>
      <c r="GD137" s="1">
        <v>3417</v>
      </c>
      <c r="GE137" s="1">
        <v>2822</v>
      </c>
      <c r="GF137" s="1">
        <f t="shared" si="12"/>
        <v>3417</v>
      </c>
      <c r="GG137" s="1">
        <f t="shared" si="13"/>
        <v>2822</v>
      </c>
      <c r="GH137">
        <f t="shared" si="14"/>
        <v>0</v>
      </c>
      <c r="GI137">
        <f t="shared" si="15"/>
        <v>0</v>
      </c>
      <c r="GJ137">
        <f t="shared" si="16"/>
        <v>3417</v>
      </c>
      <c r="GK137">
        <f t="shared" si="17"/>
        <v>2822</v>
      </c>
    </row>
    <row r="138" spans="1:193" x14ac:dyDescent="0.25">
      <c r="A138">
        <v>1730</v>
      </c>
      <c r="CB138" s="1">
        <v>2056</v>
      </c>
      <c r="CC138" s="1">
        <v>1789</v>
      </c>
      <c r="GD138" s="1">
        <v>2056</v>
      </c>
      <c r="GE138" s="1">
        <v>1789</v>
      </c>
      <c r="GF138" s="1">
        <f t="shared" si="12"/>
        <v>2056</v>
      </c>
      <c r="GG138" s="1">
        <f t="shared" si="13"/>
        <v>1789</v>
      </c>
      <c r="GH138">
        <f t="shared" si="14"/>
        <v>0</v>
      </c>
      <c r="GI138">
        <f t="shared" si="15"/>
        <v>0</v>
      </c>
      <c r="GJ138">
        <f t="shared" si="16"/>
        <v>2056</v>
      </c>
      <c r="GK138">
        <f t="shared" si="17"/>
        <v>1789</v>
      </c>
    </row>
    <row r="139" spans="1:193" x14ac:dyDescent="0.25">
      <c r="A139">
        <v>1731</v>
      </c>
      <c r="CB139" s="1">
        <v>2381</v>
      </c>
      <c r="CC139" s="1">
        <v>1948</v>
      </c>
      <c r="GD139" s="1">
        <v>2381</v>
      </c>
      <c r="GE139" s="1">
        <v>1948</v>
      </c>
      <c r="GF139" s="1">
        <f t="shared" si="12"/>
        <v>2381</v>
      </c>
      <c r="GG139" s="1">
        <f t="shared" si="13"/>
        <v>1948</v>
      </c>
      <c r="GH139">
        <f t="shared" si="14"/>
        <v>0</v>
      </c>
      <c r="GI139">
        <f t="shared" si="15"/>
        <v>0</v>
      </c>
      <c r="GJ139">
        <f t="shared" si="16"/>
        <v>2381</v>
      </c>
      <c r="GK139">
        <f t="shared" si="17"/>
        <v>1948</v>
      </c>
    </row>
    <row r="140" spans="1:193" x14ac:dyDescent="0.25">
      <c r="A140">
        <v>1732</v>
      </c>
      <c r="BZ140">
        <v>173</v>
      </c>
      <c r="CA140">
        <v>150</v>
      </c>
      <c r="CB140" s="1">
        <v>2771</v>
      </c>
      <c r="CC140" s="1">
        <v>2211</v>
      </c>
      <c r="GD140" s="1">
        <v>2944</v>
      </c>
      <c r="GE140" s="1">
        <v>2361</v>
      </c>
      <c r="GF140" s="1">
        <f t="shared" si="12"/>
        <v>2944</v>
      </c>
      <c r="GG140" s="1">
        <f t="shared" si="13"/>
        <v>2361</v>
      </c>
      <c r="GH140">
        <f t="shared" si="14"/>
        <v>0</v>
      </c>
      <c r="GI140">
        <f t="shared" si="15"/>
        <v>0</v>
      </c>
      <c r="GJ140">
        <f t="shared" si="16"/>
        <v>2944</v>
      </c>
      <c r="GK140">
        <f t="shared" si="17"/>
        <v>2361</v>
      </c>
    </row>
    <row r="141" spans="1:193" x14ac:dyDescent="0.25">
      <c r="A141">
        <v>1733</v>
      </c>
      <c r="BZ141">
        <v>501</v>
      </c>
      <c r="CA141">
        <v>454</v>
      </c>
      <c r="CB141" s="1">
        <v>2503</v>
      </c>
      <c r="CC141" s="1">
        <v>2130</v>
      </c>
      <c r="GD141" s="1">
        <v>3004</v>
      </c>
      <c r="GE141" s="1">
        <v>2584</v>
      </c>
      <c r="GF141" s="1">
        <f t="shared" si="12"/>
        <v>3004</v>
      </c>
      <c r="GG141" s="1">
        <f t="shared" si="13"/>
        <v>2584</v>
      </c>
      <c r="GH141">
        <f t="shared" si="14"/>
        <v>0</v>
      </c>
      <c r="GI141">
        <f t="shared" si="15"/>
        <v>0</v>
      </c>
      <c r="GJ141">
        <f t="shared" si="16"/>
        <v>3004</v>
      </c>
      <c r="GK141">
        <f t="shared" si="17"/>
        <v>2584</v>
      </c>
    </row>
    <row r="142" spans="1:193" x14ac:dyDescent="0.25">
      <c r="A142">
        <v>1734</v>
      </c>
      <c r="BZ142">
        <v>223</v>
      </c>
      <c r="CA142">
        <v>205</v>
      </c>
      <c r="CB142" s="1">
        <v>2730</v>
      </c>
      <c r="CC142" s="1">
        <v>2116</v>
      </c>
      <c r="GD142" s="1">
        <v>2953</v>
      </c>
      <c r="GE142" s="1">
        <v>2321</v>
      </c>
      <c r="GF142" s="1">
        <f t="shared" si="12"/>
        <v>2953</v>
      </c>
      <c r="GG142" s="1">
        <f t="shared" si="13"/>
        <v>2321</v>
      </c>
      <c r="GH142">
        <f t="shared" si="14"/>
        <v>0</v>
      </c>
      <c r="GI142">
        <f t="shared" si="15"/>
        <v>0</v>
      </c>
      <c r="GJ142">
        <f t="shared" si="16"/>
        <v>2953</v>
      </c>
      <c r="GK142">
        <f t="shared" si="17"/>
        <v>2321</v>
      </c>
    </row>
    <row r="143" spans="1:193" x14ac:dyDescent="0.25">
      <c r="A143">
        <v>1735</v>
      </c>
      <c r="BZ143">
        <v>760</v>
      </c>
      <c r="CA143">
        <v>657</v>
      </c>
      <c r="CB143" s="1">
        <v>3341</v>
      </c>
      <c r="CC143" s="1">
        <v>2476</v>
      </c>
      <c r="GD143" s="1">
        <v>4101</v>
      </c>
      <c r="GE143" s="1">
        <v>3133</v>
      </c>
      <c r="GF143" s="1">
        <f t="shared" si="12"/>
        <v>4101</v>
      </c>
      <c r="GG143" s="1">
        <f t="shared" si="13"/>
        <v>3133</v>
      </c>
      <c r="GH143">
        <f t="shared" si="14"/>
        <v>0</v>
      </c>
      <c r="GI143">
        <f t="shared" si="15"/>
        <v>0</v>
      </c>
      <c r="GJ143">
        <f t="shared" si="16"/>
        <v>4101</v>
      </c>
      <c r="GK143">
        <f t="shared" si="17"/>
        <v>3133</v>
      </c>
    </row>
    <row r="144" spans="1:193" x14ac:dyDescent="0.25">
      <c r="A144">
        <v>1736</v>
      </c>
      <c r="CB144" s="1">
        <v>3597</v>
      </c>
      <c r="CC144" s="1">
        <v>3170</v>
      </c>
      <c r="GD144" s="1">
        <v>3597</v>
      </c>
      <c r="GE144" s="1">
        <v>3170</v>
      </c>
      <c r="GF144" s="1">
        <f t="shared" si="12"/>
        <v>3597</v>
      </c>
      <c r="GG144" s="1">
        <f t="shared" si="13"/>
        <v>3170</v>
      </c>
      <c r="GH144">
        <f t="shared" si="14"/>
        <v>0</v>
      </c>
      <c r="GI144">
        <f t="shared" si="15"/>
        <v>0</v>
      </c>
      <c r="GJ144">
        <f t="shared" si="16"/>
        <v>3597</v>
      </c>
      <c r="GK144">
        <f t="shared" si="17"/>
        <v>3170</v>
      </c>
    </row>
    <row r="145" spans="1:193" x14ac:dyDescent="0.25">
      <c r="A145">
        <v>1737</v>
      </c>
      <c r="CB145" s="1">
        <v>1903</v>
      </c>
      <c r="CC145" s="1">
        <v>1766</v>
      </c>
      <c r="GD145" s="1">
        <v>1903</v>
      </c>
      <c r="GE145" s="1">
        <v>1766</v>
      </c>
      <c r="GF145" s="1">
        <f t="shared" si="12"/>
        <v>1903</v>
      </c>
      <c r="GG145" s="1">
        <f t="shared" si="13"/>
        <v>1766</v>
      </c>
      <c r="GH145">
        <f t="shared" si="14"/>
        <v>0</v>
      </c>
      <c r="GI145">
        <f t="shared" si="15"/>
        <v>0</v>
      </c>
      <c r="GJ145">
        <f t="shared" si="16"/>
        <v>1903</v>
      </c>
      <c r="GK145">
        <f t="shared" si="17"/>
        <v>1766</v>
      </c>
    </row>
    <row r="146" spans="1:193" x14ac:dyDescent="0.25">
      <c r="A146">
        <v>1738</v>
      </c>
      <c r="CB146" s="1">
        <v>1615</v>
      </c>
      <c r="CC146">
        <v>751</v>
      </c>
      <c r="DZ146">
        <v>223</v>
      </c>
      <c r="EA146">
        <v>180</v>
      </c>
      <c r="GD146" s="1">
        <v>1838</v>
      </c>
      <c r="GE146">
        <v>931</v>
      </c>
      <c r="GF146" s="1">
        <f t="shared" si="12"/>
        <v>1838</v>
      </c>
      <c r="GG146" s="1">
        <f t="shared" si="13"/>
        <v>931</v>
      </c>
      <c r="GH146">
        <f t="shared" si="14"/>
        <v>0</v>
      </c>
      <c r="GI146">
        <f t="shared" si="15"/>
        <v>0</v>
      </c>
      <c r="GJ146">
        <f t="shared" si="16"/>
        <v>1838</v>
      </c>
      <c r="GK146">
        <f t="shared" si="17"/>
        <v>931</v>
      </c>
    </row>
    <row r="147" spans="1:193" x14ac:dyDescent="0.25">
      <c r="A147">
        <v>1739</v>
      </c>
      <c r="CB147" s="1">
        <v>1689</v>
      </c>
      <c r="CC147" s="1">
        <v>1432</v>
      </c>
      <c r="GD147" s="1">
        <v>1689</v>
      </c>
      <c r="GE147" s="1">
        <v>1432</v>
      </c>
      <c r="GF147" s="1">
        <f t="shared" si="12"/>
        <v>1689</v>
      </c>
      <c r="GG147" s="1">
        <f t="shared" si="13"/>
        <v>1432</v>
      </c>
      <c r="GH147">
        <f t="shared" si="14"/>
        <v>0</v>
      </c>
      <c r="GI147">
        <f t="shared" si="15"/>
        <v>0</v>
      </c>
      <c r="GJ147">
        <f t="shared" si="16"/>
        <v>1689</v>
      </c>
      <c r="GK147">
        <f t="shared" si="17"/>
        <v>1432</v>
      </c>
    </row>
    <row r="148" spans="1:193" x14ac:dyDescent="0.25">
      <c r="A148">
        <v>1740</v>
      </c>
      <c r="CB148">
        <v>555</v>
      </c>
      <c r="CC148">
        <v>484</v>
      </c>
      <c r="GD148">
        <v>555</v>
      </c>
      <c r="GE148">
        <v>484</v>
      </c>
      <c r="GF148" s="1">
        <f t="shared" si="12"/>
        <v>555</v>
      </c>
      <c r="GG148" s="1">
        <f t="shared" si="13"/>
        <v>484</v>
      </c>
      <c r="GH148">
        <f t="shared" si="14"/>
        <v>0</v>
      </c>
      <c r="GI148">
        <f t="shared" si="15"/>
        <v>0</v>
      </c>
      <c r="GJ148">
        <f t="shared" si="16"/>
        <v>555</v>
      </c>
      <c r="GK148">
        <f t="shared" si="17"/>
        <v>484</v>
      </c>
    </row>
    <row r="149" spans="1:193" x14ac:dyDescent="0.25">
      <c r="A149">
        <v>1741</v>
      </c>
      <c r="CB149" s="1">
        <v>1788</v>
      </c>
      <c r="CC149" s="1">
        <v>1577</v>
      </c>
      <c r="GD149" s="1">
        <v>1788</v>
      </c>
      <c r="GE149" s="1">
        <v>1577</v>
      </c>
      <c r="GF149" s="1">
        <f t="shared" si="12"/>
        <v>1788</v>
      </c>
      <c r="GG149" s="1">
        <f t="shared" si="13"/>
        <v>1577</v>
      </c>
      <c r="GH149">
        <f t="shared" si="14"/>
        <v>0</v>
      </c>
      <c r="GI149">
        <f t="shared" si="15"/>
        <v>0</v>
      </c>
      <c r="GJ149">
        <f t="shared" si="16"/>
        <v>1788</v>
      </c>
      <c r="GK149">
        <f t="shared" si="17"/>
        <v>1577</v>
      </c>
    </row>
    <row r="150" spans="1:193" x14ac:dyDescent="0.25">
      <c r="A150">
        <v>1742</v>
      </c>
      <c r="BZ150">
        <v>341</v>
      </c>
      <c r="CA150">
        <v>322</v>
      </c>
      <c r="CB150" s="1">
        <v>2021</v>
      </c>
      <c r="CC150" s="1">
        <v>1825</v>
      </c>
      <c r="GD150" s="1">
        <v>2362</v>
      </c>
      <c r="GE150" s="1">
        <v>2147</v>
      </c>
      <c r="GF150" s="1">
        <f t="shared" si="12"/>
        <v>2362</v>
      </c>
      <c r="GG150" s="1">
        <f t="shared" si="13"/>
        <v>2147</v>
      </c>
      <c r="GH150">
        <f t="shared" si="14"/>
        <v>0</v>
      </c>
      <c r="GI150">
        <f t="shared" si="15"/>
        <v>0</v>
      </c>
      <c r="GJ150">
        <f t="shared" si="16"/>
        <v>2362</v>
      </c>
      <c r="GK150">
        <f t="shared" si="17"/>
        <v>2147</v>
      </c>
    </row>
    <row r="151" spans="1:193" x14ac:dyDescent="0.25">
      <c r="A151">
        <v>1743</v>
      </c>
      <c r="BZ151">
        <v>550</v>
      </c>
      <c r="CA151">
        <v>460</v>
      </c>
      <c r="CB151" s="1">
        <v>3253</v>
      </c>
      <c r="CC151" s="1">
        <v>2953</v>
      </c>
      <c r="GD151" s="1">
        <v>3803</v>
      </c>
      <c r="GE151" s="1">
        <v>3413</v>
      </c>
      <c r="GF151" s="1">
        <f t="shared" si="12"/>
        <v>3803</v>
      </c>
      <c r="GG151" s="1">
        <f t="shared" si="13"/>
        <v>3413</v>
      </c>
      <c r="GH151">
        <f t="shared" si="14"/>
        <v>0</v>
      </c>
      <c r="GI151">
        <f t="shared" si="15"/>
        <v>0</v>
      </c>
      <c r="GJ151">
        <f t="shared" si="16"/>
        <v>3803</v>
      </c>
      <c r="GK151">
        <f t="shared" si="17"/>
        <v>3413</v>
      </c>
    </row>
    <row r="152" spans="1:193" x14ac:dyDescent="0.25">
      <c r="A152">
        <v>1744</v>
      </c>
      <c r="CB152" s="1">
        <v>4193</v>
      </c>
      <c r="CC152" s="1">
        <v>3793</v>
      </c>
      <c r="GD152" s="1">
        <v>4193</v>
      </c>
      <c r="GE152" s="1">
        <v>3793</v>
      </c>
      <c r="GF152" s="1">
        <f t="shared" si="12"/>
        <v>4193</v>
      </c>
      <c r="GG152" s="1">
        <f t="shared" si="13"/>
        <v>3793</v>
      </c>
      <c r="GH152">
        <f t="shared" si="14"/>
        <v>0</v>
      </c>
      <c r="GI152">
        <f t="shared" si="15"/>
        <v>0</v>
      </c>
      <c r="GJ152">
        <f t="shared" si="16"/>
        <v>4193</v>
      </c>
      <c r="GK152">
        <f t="shared" si="17"/>
        <v>3793</v>
      </c>
    </row>
    <row r="153" spans="1:193" x14ac:dyDescent="0.25">
      <c r="A153">
        <v>1745</v>
      </c>
      <c r="BZ153">
        <v>462</v>
      </c>
      <c r="CA153">
        <v>400</v>
      </c>
      <c r="CB153" s="1">
        <v>4138</v>
      </c>
      <c r="CC153" s="1">
        <v>3677</v>
      </c>
      <c r="GD153" s="1">
        <v>4600</v>
      </c>
      <c r="GE153" s="1">
        <v>4077</v>
      </c>
      <c r="GF153" s="1">
        <f t="shared" si="12"/>
        <v>4600</v>
      </c>
      <c r="GG153" s="1">
        <f t="shared" si="13"/>
        <v>4077</v>
      </c>
      <c r="GH153">
        <f t="shared" si="14"/>
        <v>0</v>
      </c>
      <c r="GI153">
        <f t="shared" si="15"/>
        <v>0</v>
      </c>
      <c r="GJ153">
        <f t="shared" si="16"/>
        <v>4600</v>
      </c>
      <c r="GK153">
        <f t="shared" si="17"/>
        <v>4077</v>
      </c>
    </row>
    <row r="154" spans="1:193" x14ac:dyDescent="0.25">
      <c r="A154">
        <v>1746</v>
      </c>
      <c r="CB154" s="1">
        <v>3642</v>
      </c>
      <c r="CC154" s="1">
        <v>3270</v>
      </c>
      <c r="GD154" s="1">
        <v>3642</v>
      </c>
      <c r="GE154" s="1">
        <v>3270</v>
      </c>
      <c r="GF154" s="1">
        <f t="shared" si="12"/>
        <v>3642</v>
      </c>
      <c r="GG154" s="1">
        <f t="shared" si="13"/>
        <v>3270</v>
      </c>
      <c r="GH154">
        <f t="shared" si="14"/>
        <v>0</v>
      </c>
      <c r="GI154">
        <f t="shared" si="15"/>
        <v>0</v>
      </c>
      <c r="GJ154">
        <f t="shared" si="16"/>
        <v>3642</v>
      </c>
      <c r="GK154">
        <f t="shared" si="17"/>
        <v>3270</v>
      </c>
    </row>
    <row r="155" spans="1:193" x14ac:dyDescent="0.25">
      <c r="A155">
        <v>1747</v>
      </c>
      <c r="BZ155">
        <v>218</v>
      </c>
      <c r="CA155">
        <v>200</v>
      </c>
      <c r="CB155" s="1">
        <v>4352</v>
      </c>
      <c r="CC155" s="1">
        <v>3862</v>
      </c>
      <c r="GD155" s="1">
        <v>4570</v>
      </c>
      <c r="GE155" s="1">
        <v>4062</v>
      </c>
      <c r="GF155" s="1">
        <f t="shared" si="12"/>
        <v>4570</v>
      </c>
      <c r="GG155" s="1">
        <f t="shared" si="13"/>
        <v>4062</v>
      </c>
      <c r="GH155">
        <f t="shared" si="14"/>
        <v>0</v>
      </c>
      <c r="GI155">
        <f t="shared" si="15"/>
        <v>0</v>
      </c>
      <c r="GJ155">
        <f t="shared" si="16"/>
        <v>4570</v>
      </c>
      <c r="GK155">
        <f t="shared" si="17"/>
        <v>4062</v>
      </c>
    </row>
    <row r="156" spans="1:193" x14ac:dyDescent="0.25">
      <c r="A156">
        <v>1748</v>
      </c>
      <c r="BZ156">
        <v>777</v>
      </c>
      <c r="CA156">
        <v>678</v>
      </c>
      <c r="CB156" s="1">
        <v>2401</v>
      </c>
      <c r="CC156" s="1">
        <v>2145</v>
      </c>
      <c r="GD156" s="1">
        <v>3178</v>
      </c>
      <c r="GE156" s="1">
        <v>2823</v>
      </c>
      <c r="GF156" s="1">
        <f t="shared" si="12"/>
        <v>3178</v>
      </c>
      <c r="GG156" s="1">
        <f t="shared" si="13"/>
        <v>2823</v>
      </c>
      <c r="GH156">
        <f t="shared" si="14"/>
        <v>0</v>
      </c>
      <c r="GI156">
        <f t="shared" si="15"/>
        <v>0</v>
      </c>
      <c r="GJ156">
        <f t="shared" si="16"/>
        <v>3178</v>
      </c>
      <c r="GK156">
        <f t="shared" si="17"/>
        <v>2823</v>
      </c>
    </row>
    <row r="157" spans="1:193" x14ac:dyDescent="0.25">
      <c r="A157">
        <v>1749</v>
      </c>
      <c r="BZ157">
        <v>704</v>
      </c>
      <c r="CA157">
        <v>662</v>
      </c>
      <c r="CB157" s="1">
        <v>2718</v>
      </c>
      <c r="CC157" s="1">
        <v>2427</v>
      </c>
      <c r="GD157" s="1">
        <v>3422</v>
      </c>
      <c r="GE157" s="1">
        <v>3089</v>
      </c>
      <c r="GF157" s="1">
        <f t="shared" si="12"/>
        <v>3422</v>
      </c>
      <c r="GG157" s="1">
        <f t="shared" si="13"/>
        <v>3089</v>
      </c>
      <c r="GH157">
        <f t="shared" si="14"/>
        <v>0</v>
      </c>
      <c r="GI157">
        <f t="shared" si="15"/>
        <v>0</v>
      </c>
      <c r="GJ157">
        <f t="shared" si="16"/>
        <v>3422</v>
      </c>
      <c r="GK157">
        <f t="shared" si="17"/>
        <v>3089</v>
      </c>
    </row>
    <row r="158" spans="1:193" x14ac:dyDescent="0.25">
      <c r="A158">
        <v>1750</v>
      </c>
      <c r="BZ158">
        <v>388</v>
      </c>
      <c r="CA158">
        <v>367</v>
      </c>
      <c r="CB158" s="1">
        <v>2034</v>
      </c>
      <c r="CC158" s="1">
        <v>1847</v>
      </c>
      <c r="GD158" s="1">
        <v>2422</v>
      </c>
      <c r="GE158" s="1">
        <v>2214</v>
      </c>
      <c r="GF158" s="1">
        <f t="shared" si="12"/>
        <v>2422</v>
      </c>
      <c r="GG158" s="1">
        <f t="shared" si="13"/>
        <v>2214</v>
      </c>
      <c r="GH158">
        <f t="shared" si="14"/>
        <v>0</v>
      </c>
      <c r="GI158">
        <f t="shared" si="15"/>
        <v>0</v>
      </c>
      <c r="GJ158">
        <f t="shared" si="16"/>
        <v>2422</v>
      </c>
      <c r="GK158">
        <f t="shared" si="17"/>
        <v>2214</v>
      </c>
    </row>
    <row r="159" spans="1:193" x14ac:dyDescent="0.25">
      <c r="A159">
        <v>1751</v>
      </c>
      <c r="BZ159">
        <v>707</v>
      </c>
      <c r="CA159">
        <v>659</v>
      </c>
      <c r="CB159" s="1">
        <v>2366</v>
      </c>
      <c r="CC159" s="1">
        <v>1851</v>
      </c>
      <c r="GD159" s="1">
        <v>3073</v>
      </c>
      <c r="GE159" s="1">
        <v>2510</v>
      </c>
      <c r="GF159" s="1">
        <f t="shared" si="12"/>
        <v>3073</v>
      </c>
      <c r="GG159" s="1">
        <f t="shared" si="13"/>
        <v>2510</v>
      </c>
      <c r="GH159">
        <f t="shared" si="14"/>
        <v>0</v>
      </c>
      <c r="GI159">
        <f t="shared" si="15"/>
        <v>0</v>
      </c>
      <c r="GJ159">
        <f t="shared" si="16"/>
        <v>3073</v>
      </c>
      <c r="GK159">
        <f t="shared" si="17"/>
        <v>2510</v>
      </c>
    </row>
    <row r="160" spans="1:193" x14ac:dyDescent="0.25">
      <c r="A160">
        <v>1752</v>
      </c>
      <c r="BZ160">
        <v>310</v>
      </c>
      <c r="CA160">
        <v>275</v>
      </c>
      <c r="CB160" s="1">
        <v>2393</v>
      </c>
      <c r="CC160" s="1">
        <v>2158</v>
      </c>
      <c r="GD160" s="1">
        <v>2703</v>
      </c>
      <c r="GE160" s="1">
        <v>2433</v>
      </c>
      <c r="GF160" s="1">
        <f t="shared" si="12"/>
        <v>2703</v>
      </c>
      <c r="GG160" s="1">
        <f t="shared" si="13"/>
        <v>2433</v>
      </c>
      <c r="GH160">
        <f t="shared" si="14"/>
        <v>0</v>
      </c>
      <c r="GI160">
        <f t="shared" si="15"/>
        <v>0</v>
      </c>
      <c r="GJ160">
        <f t="shared" si="16"/>
        <v>2703</v>
      </c>
      <c r="GK160">
        <f t="shared" si="17"/>
        <v>2433</v>
      </c>
    </row>
    <row r="161" spans="1:193" x14ac:dyDescent="0.25">
      <c r="A161">
        <v>1753</v>
      </c>
      <c r="CB161" s="1">
        <v>1791</v>
      </c>
      <c r="CC161" s="1">
        <v>1549</v>
      </c>
      <c r="GD161" s="1">
        <v>1791</v>
      </c>
      <c r="GE161" s="1">
        <v>1549</v>
      </c>
      <c r="GF161" s="1">
        <f t="shared" si="12"/>
        <v>1791</v>
      </c>
      <c r="GG161" s="1">
        <f t="shared" si="13"/>
        <v>1549</v>
      </c>
      <c r="GH161">
        <f t="shared" si="14"/>
        <v>0</v>
      </c>
      <c r="GI161">
        <f t="shared" si="15"/>
        <v>0</v>
      </c>
      <c r="GJ161">
        <f t="shared" si="16"/>
        <v>1791</v>
      </c>
      <c r="GK161">
        <f t="shared" si="17"/>
        <v>1549</v>
      </c>
    </row>
    <row r="162" spans="1:193" x14ac:dyDescent="0.25">
      <c r="A162">
        <v>1754</v>
      </c>
      <c r="CB162" s="1">
        <v>4753</v>
      </c>
      <c r="CC162" s="1">
        <v>4280</v>
      </c>
      <c r="GD162" s="1">
        <v>4753</v>
      </c>
      <c r="GE162" s="1">
        <v>4280</v>
      </c>
      <c r="GF162" s="1">
        <f t="shared" si="12"/>
        <v>4753</v>
      </c>
      <c r="GG162" s="1">
        <f t="shared" si="13"/>
        <v>4280</v>
      </c>
      <c r="GH162">
        <f t="shared" si="14"/>
        <v>0</v>
      </c>
      <c r="GI162">
        <f t="shared" si="15"/>
        <v>0</v>
      </c>
      <c r="GJ162">
        <f t="shared" si="16"/>
        <v>4753</v>
      </c>
      <c r="GK162">
        <f t="shared" si="17"/>
        <v>4280</v>
      </c>
    </row>
    <row r="163" spans="1:193" x14ac:dyDescent="0.25">
      <c r="A163">
        <v>1755</v>
      </c>
      <c r="BZ163">
        <v>347</v>
      </c>
      <c r="CA163">
        <v>300</v>
      </c>
      <c r="CB163" s="1">
        <v>3257</v>
      </c>
      <c r="CC163" s="1">
        <v>2868</v>
      </c>
      <c r="GD163" s="1">
        <v>3604</v>
      </c>
      <c r="GE163" s="1">
        <v>3168</v>
      </c>
      <c r="GF163" s="1">
        <f t="shared" si="12"/>
        <v>3604</v>
      </c>
      <c r="GG163" s="1">
        <f t="shared" si="13"/>
        <v>3168</v>
      </c>
      <c r="GH163">
        <f t="shared" si="14"/>
        <v>0</v>
      </c>
      <c r="GI163">
        <f t="shared" si="15"/>
        <v>0</v>
      </c>
      <c r="GJ163">
        <f t="shared" si="16"/>
        <v>3604</v>
      </c>
      <c r="GK163">
        <f t="shared" si="17"/>
        <v>3168</v>
      </c>
    </row>
    <row r="164" spans="1:193" x14ac:dyDescent="0.25">
      <c r="A164">
        <v>1756</v>
      </c>
      <c r="BZ164">
        <v>348</v>
      </c>
      <c r="CA164">
        <v>344</v>
      </c>
      <c r="CB164" s="1">
        <v>4179</v>
      </c>
      <c r="CC164" s="1">
        <v>3754</v>
      </c>
      <c r="GD164" s="1">
        <v>4527</v>
      </c>
      <c r="GE164" s="1">
        <v>4098</v>
      </c>
      <c r="GF164" s="1">
        <f t="shared" si="12"/>
        <v>4527</v>
      </c>
      <c r="GG164" s="1">
        <f t="shared" si="13"/>
        <v>4098</v>
      </c>
      <c r="GH164">
        <f t="shared" si="14"/>
        <v>0</v>
      </c>
      <c r="GI164">
        <f t="shared" si="15"/>
        <v>0</v>
      </c>
      <c r="GJ164">
        <f t="shared" si="16"/>
        <v>4527</v>
      </c>
      <c r="GK164">
        <f t="shared" si="17"/>
        <v>4098</v>
      </c>
    </row>
    <row r="165" spans="1:193" x14ac:dyDescent="0.25">
      <c r="A165">
        <v>1757</v>
      </c>
      <c r="BZ165">
        <v>819</v>
      </c>
      <c r="CA165">
        <v>709</v>
      </c>
      <c r="CB165" s="1">
        <v>3176</v>
      </c>
      <c r="CC165" s="1">
        <v>2596</v>
      </c>
      <c r="GD165" s="1">
        <v>3995</v>
      </c>
      <c r="GE165" s="1">
        <v>3305</v>
      </c>
      <c r="GF165" s="1">
        <f t="shared" si="12"/>
        <v>3995</v>
      </c>
      <c r="GG165" s="1">
        <f t="shared" si="13"/>
        <v>3305</v>
      </c>
      <c r="GH165">
        <f t="shared" si="14"/>
        <v>0</v>
      </c>
      <c r="GI165">
        <f t="shared" si="15"/>
        <v>0</v>
      </c>
      <c r="GJ165">
        <f t="shared" si="16"/>
        <v>3995</v>
      </c>
      <c r="GK165">
        <f t="shared" si="17"/>
        <v>3305</v>
      </c>
    </row>
    <row r="166" spans="1:193" x14ac:dyDescent="0.25">
      <c r="A166">
        <v>1758</v>
      </c>
      <c r="BZ166" s="1">
        <v>1493</v>
      </c>
      <c r="CA166" s="1">
        <v>1398</v>
      </c>
      <c r="CB166" s="1">
        <v>5078</v>
      </c>
      <c r="CC166" s="1">
        <v>4598</v>
      </c>
      <c r="DV166">
        <v>263</v>
      </c>
      <c r="DW166">
        <v>240</v>
      </c>
      <c r="GD166" s="1">
        <v>6834</v>
      </c>
      <c r="GE166" s="1">
        <v>6236</v>
      </c>
      <c r="GF166" s="1">
        <f t="shared" si="12"/>
        <v>6834</v>
      </c>
      <c r="GG166" s="1">
        <f t="shared" si="13"/>
        <v>6236</v>
      </c>
      <c r="GH166">
        <f t="shared" si="14"/>
        <v>0</v>
      </c>
      <c r="GI166">
        <f t="shared" si="15"/>
        <v>0</v>
      </c>
      <c r="GJ166">
        <f t="shared" si="16"/>
        <v>6834</v>
      </c>
      <c r="GK166">
        <f t="shared" si="17"/>
        <v>6236</v>
      </c>
    </row>
    <row r="167" spans="1:193" x14ac:dyDescent="0.25">
      <c r="A167">
        <v>1759</v>
      </c>
      <c r="BR167">
        <v>397</v>
      </c>
      <c r="BS167">
        <v>364</v>
      </c>
      <c r="BZ167">
        <v>800</v>
      </c>
      <c r="CA167">
        <v>792</v>
      </c>
      <c r="CB167" s="1">
        <v>3051</v>
      </c>
      <c r="CC167" s="1">
        <v>2727</v>
      </c>
      <c r="GD167" s="1">
        <v>4248</v>
      </c>
      <c r="GE167" s="1">
        <v>3883</v>
      </c>
      <c r="GF167" s="1">
        <f t="shared" si="12"/>
        <v>4248</v>
      </c>
      <c r="GG167" s="1">
        <f t="shared" si="13"/>
        <v>3883</v>
      </c>
      <c r="GH167">
        <f t="shared" si="14"/>
        <v>0</v>
      </c>
      <c r="GI167">
        <f t="shared" si="15"/>
        <v>0</v>
      </c>
      <c r="GJ167">
        <f t="shared" si="16"/>
        <v>4248</v>
      </c>
      <c r="GK167">
        <f t="shared" si="17"/>
        <v>3883</v>
      </c>
    </row>
    <row r="168" spans="1:193" x14ac:dyDescent="0.25">
      <c r="A168">
        <v>1760</v>
      </c>
      <c r="CB168" s="1">
        <v>2942</v>
      </c>
      <c r="CC168" s="1">
        <v>2690</v>
      </c>
      <c r="GD168" s="1">
        <v>2942</v>
      </c>
      <c r="GE168" s="1">
        <v>2690</v>
      </c>
      <c r="GF168" s="1">
        <f t="shared" si="12"/>
        <v>2942</v>
      </c>
      <c r="GG168" s="1">
        <f t="shared" si="13"/>
        <v>2690</v>
      </c>
      <c r="GH168">
        <f t="shared" si="14"/>
        <v>0</v>
      </c>
      <c r="GI168">
        <f t="shared" si="15"/>
        <v>0</v>
      </c>
      <c r="GJ168">
        <f t="shared" si="16"/>
        <v>2942</v>
      </c>
      <c r="GK168">
        <f t="shared" si="17"/>
        <v>2690</v>
      </c>
    </row>
    <row r="169" spans="1:193" x14ac:dyDescent="0.25">
      <c r="A169">
        <v>1761</v>
      </c>
      <c r="BZ169">
        <v>836</v>
      </c>
      <c r="CA169">
        <v>654</v>
      </c>
      <c r="CB169" s="1">
        <v>3193</v>
      </c>
      <c r="CC169" s="1">
        <v>2830</v>
      </c>
      <c r="GD169" s="1">
        <v>4029</v>
      </c>
      <c r="GE169" s="1">
        <v>3484</v>
      </c>
      <c r="GF169" s="1">
        <f t="shared" si="12"/>
        <v>4029</v>
      </c>
      <c r="GG169" s="1">
        <f t="shared" si="13"/>
        <v>3484</v>
      </c>
      <c r="GH169">
        <f t="shared" si="14"/>
        <v>0</v>
      </c>
      <c r="GI169">
        <f t="shared" si="15"/>
        <v>0</v>
      </c>
      <c r="GJ169">
        <f t="shared" si="16"/>
        <v>4029</v>
      </c>
      <c r="GK169">
        <f t="shared" si="17"/>
        <v>3484</v>
      </c>
    </row>
    <row r="170" spans="1:193" x14ac:dyDescent="0.25">
      <c r="A170">
        <v>1762</v>
      </c>
      <c r="BZ170">
        <v>937</v>
      </c>
      <c r="CA170">
        <v>881</v>
      </c>
      <c r="CB170" s="1">
        <v>4317</v>
      </c>
      <c r="CC170" s="1">
        <v>3879</v>
      </c>
      <c r="GD170" s="1">
        <v>5254</v>
      </c>
      <c r="GE170" s="1">
        <v>4760</v>
      </c>
      <c r="GF170" s="1">
        <f t="shared" si="12"/>
        <v>5254</v>
      </c>
      <c r="GG170" s="1">
        <f t="shared" si="13"/>
        <v>4760</v>
      </c>
      <c r="GH170">
        <f t="shared" si="14"/>
        <v>0</v>
      </c>
      <c r="GI170">
        <f t="shared" si="15"/>
        <v>0</v>
      </c>
      <c r="GJ170">
        <f t="shared" si="16"/>
        <v>5254</v>
      </c>
      <c r="GK170">
        <f t="shared" si="17"/>
        <v>4760</v>
      </c>
    </row>
    <row r="171" spans="1:193" x14ac:dyDescent="0.25">
      <c r="A171">
        <v>1763</v>
      </c>
      <c r="BZ171" s="1">
        <v>1928</v>
      </c>
      <c r="CA171" s="1">
        <v>1764</v>
      </c>
      <c r="CB171" s="1">
        <v>3920</v>
      </c>
      <c r="CC171" s="1">
        <v>3521</v>
      </c>
      <c r="DV171">
        <v>370</v>
      </c>
      <c r="DW171">
        <v>340</v>
      </c>
      <c r="GD171" s="1">
        <v>6218</v>
      </c>
      <c r="GE171" s="1">
        <v>5625</v>
      </c>
      <c r="GF171" s="1">
        <f t="shared" si="12"/>
        <v>6218</v>
      </c>
      <c r="GG171" s="1">
        <f t="shared" si="13"/>
        <v>5625</v>
      </c>
      <c r="GH171">
        <f t="shared" si="14"/>
        <v>0</v>
      </c>
      <c r="GI171">
        <f t="shared" si="15"/>
        <v>0</v>
      </c>
      <c r="GJ171">
        <f t="shared" si="16"/>
        <v>6218</v>
      </c>
      <c r="GK171">
        <f t="shared" si="17"/>
        <v>5625</v>
      </c>
    </row>
    <row r="172" spans="1:193" x14ac:dyDescent="0.25">
      <c r="A172">
        <v>1764</v>
      </c>
      <c r="BZ172">
        <v>639</v>
      </c>
      <c r="CA172">
        <v>546</v>
      </c>
      <c r="CB172" s="1">
        <v>4004</v>
      </c>
      <c r="CC172" s="1">
        <v>3585</v>
      </c>
      <c r="GD172" s="1">
        <v>4643</v>
      </c>
      <c r="GE172" s="1">
        <v>4131</v>
      </c>
      <c r="GF172" s="1">
        <f t="shared" si="12"/>
        <v>4643</v>
      </c>
      <c r="GG172" s="1">
        <f t="shared" si="13"/>
        <v>4131</v>
      </c>
      <c r="GH172">
        <f t="shared" si="14"/>
        <v>0</v>
      </c>
      <c r="GI172">
        <f t="shared" si="15"/>
        <v>0</v>
      </c>
      <c r="GJ172">
        <f t="shared" si="16"/>
        <v>4643</v>
      </c>
      <c r="GK172">
        <f t="shared" si="17"/>
        <v>4131</v>
      </c>
    </row>
    <row r="173" spans="1:193" x14ac:dyDescent="0.25">
      <c r="A173">
        <v>1765</v>
      </c>
      <c r="BZ173">
        <v>654</v>
      </c>
      <c r="CA173">
        <v>624</v>
      </c>
      <c r="CB173" s="1">
        <v>5676</v>
      </c>
      <c r="CC173" s="1">
        <v>5130</v>
      </c>
      <c r="GD173" s="1">
        <v>6330</v>
      </c>
      <c r="GE173" s="1">
        <v>5754</v>
      </c>
      <c r="GF173" s="1">
        <f t="shared" si="12"/>
        <v>6330</v>
      </c>
      <c r="GG173" s="1">
        <f t="shared" si="13"/>
        <v>5754</v>
      </c>
      <c r="GH173">
        <f t="shared" si="14"/>
        <v>0</v>
      </c>
      <c r="GI173">
        <f t="shared" si="15"/>
        <v>0</v>
      </c>
      <c r="GJ173">
        <f t="shared" si="16"/>
        <v>6330</v>
      </c>
      <c r="GK173">
        <f t="shared" si="17"/>
        <v>5754</v>
      </c>
    </row>
    <row r="174" spans="1:193" x14ac:dyDescent="0.25">
      <c r="A174">
        <v>1766</v>
      </c>
      <c r="CB174" s="1">
        <v>5633</v>
      </c>
      <c r="CC174" s="1">
        <v>4994</v>
      </c>
      <c r="GD174" s="1">
        <v>5633</v>
      </c>
      <c r="GE174" s="1">
        <v>4994</v>
      </c>
      <c r="GF174" s="1">
        <f t="shared" si="12"/>
        <v>5633</v>
      </c>
      <c r="GG174" s="1">
        <f t="shared" si="13"/>
        <v>4994</v>
      </c>
      <c r="GH174">
        <f t="shared" si="14"/>
        <v>0</v>
      </c>
      <c r="GI174">
        <f t="shared" si="15"/>
        <v>0</v>
      </c>
      <c r="GJ174">
        <f t="shared" si="16"/>
        <v>5633</v>
      </c>
      <c r="GK174">
        <f t="shared" si="17"/>
        <v>4994</v>
      </c>
    </row>
    <row r="175" spans="1:193" x14ac:dyDescent="0.25">
      <c r="A175">
        <v>1767</v>
      </c>
      <c r="BZ175">
        <v>705</v>
      </c>
      <c r="CA175">
        <v>654</v>
      </c>
      <c r="CB175" s="1">
        <v>6240</v>
      </c>
      <c r="CC175" s="1">
        <v>5235</v>
      </c>
      <c r="GD175" s="1">
        <v>6945</v>
      </c>
      <c r="GE175" s="1">
        <v>5889</v>
      </c>
      <c r="GF175" s="1">
        <f t="shared" si="12"/>
        <v>6945</v>
      </c>
      <c r="GG175" s="1">
        <f t="shared" si="13"/>
        <v>5889</v>
      </c>
      <c r="GH175">
        <f t="shared" si="14"/>
        <v>0</v>
      </c>
      <c r="GI175">
        <f t="shared" si="15"/>
        <v>0</v>
      </c>
      <c r="GJ175">
        <f t="shared" si="16"/>
        <v>6945</v>
      </c>
      <c r="GK175">
        <f t="shared" si="17"/>
        <v>5889</v>
      </c>
    </row>
    <row r="176" spans="1:193" x14ac:dyDescent="0.25">
      <c r="A176">
        <v>1768</v>
      </c>
      <c r="BZ176">
        <v>312</v>
      </c>
      <c r="CA176">
        <v>270</v>
      </c>
      <c r="CB176" s="1">
        <v>5443</v>
      </c>
      <c r="CC176" s="1">
        <v>4885</v>
      </c>
      <c r="GD176" s="1">
        <v>5755</v>
      </c>
      <c r="GE176" s="1">
        <v>5155</v>
      </c>
      <c r="GF176" s="1">
        <f t="shared" si="12"/>
        <v>5755</v>
      </c>
      <c r="GG176" s="1">
        <f t="shared" si="13"/>
        <v>5155</v>
      </c>
      <c r="GH176">
        <f t="shared" si="14"/>
        <v>0</v>
      </c>
      <c r="GI176">
        <f t="shared" si="15"/>
        <v>0</v>
      </c>
      <c r="GJ176">
        <f t="shared" si="16"/>
        <v>5755</v>
      </c>
      <c r="GK176">
        <f t="shared" si="17"/>
        <v>5155</v>
      </c>
    </row>
    <row r="177" spans="1:193" x14ac:dyDescent="0.25">
      <c r="A177">
        <v>1769</v>
      </c>
      <c r="BZ177">
        <v>342</v>
      </c>
      <c r="CA177">
        <v>314</v>
      </c>
      <c r="CB177" s="1">
        <v>4726</v>
      </c>
      <c r="CC177" s="1">
        <v>4361</v>
      </c>
      <c r="GD177" s="1">
        <v>5068</v>
      </c>
      <c r="GE177" s="1">
        <v>4675</v>
      </c>
      <c r="GF177" s="1">
        <f t="shared" si="12"/>
        <v>5068</v>
      </c>
      <c r="GG177" s="1">
        <f t="shared" si="13"/>
        <v>4675</v>
      </c>
      <c r="GH177">
        <f t="shared" si="14"/>
        <v>0</v>
      </c>
      <c r="GI177">
        <f t="shared" si="15"/>
        <v>0</v>
      </c>
      <c r="GJ177">
        <f t="shared" si="16"/>
        <v>5068</v>
      </c>
      <c r="GK177">
        <f t="shared" si="17"/>
        <v>4675</v>
      </c>
    </row>
    <row r="178" spans="1:193" x14ac:dyDescent="0.25">
      <c r="A178">
        <v>1770</v>
      </c>
      <c r="CB178" s="1">
        <v>6834</v>
      </c>
      <c r="CC178" s="1">
        <v>6168</v>
      </c>
      <c r="GD178" s="1">
        <v>6834</v>
      </c>
      <c r="GE178" s="1">
        <v>6168</v>
      </c>
      <c r="GF178" s="1">
        <f t="shared" si="12"/>
        <v>6834</v>
      </c>
      <c r="GG178" s="1">
        <f t="shared" si="13"/>
        <v>6168</v>
      </c>
      <c r="GH178">
        <f t="shared" si="14"/>
        <v>0</v>
      </c>
      <c r="GI178">
        <f t="shared" si="15"/>
        <v>0</v>
      </c>
      <c r="GJ178">
        <f t="shared" si="16"/>
        <v>6834</v>
      </c>
      <c r="GK178">
        <f t="shared" si="17"/>
        <v>6168</v>
      </c>
    </row>
    <row r="179" spans="1:193" x14ac:dyDescent="0.25">
      <c r="A179">
        <v>1771</v>
      </c>
      <c r="BZ179">
        <v>347</v>
      </c>
      <c r="CA179">
        <v>300</v>
      </c>
      <c r="CB179" s="1">
        <v>7607</v>
      </c>
      <c r="CC179" s="1">
        <v>6743</v>
      </c>
      <c r="GD179" s="1">
        <v>7954</v>
      </c>
      <c r="GE179" s="1">
        <v>7043</v>
      </c>
      <c r="GF179" s="1">
        <f t="shared" si="12"/>
        <v>7954</v>
      </c>
      <c r="GG179" s="1">
        <f t="shared" si="13"/>
        <v>7043</v>
      </c>
      <c r="GH179">
        <f t="shared" si="14"/>
        <v>0</v>
      </c>
      <c r="GI179">
        <f t="shared" si="15"/>
        <v>0</v>
      </c>
      <c r="GJ179">
        <f t="shared" si="16"/>
        <v>7954</v>
      </c>
      <c r="GK179">
        <f t="shared" si="17"/>
        <v>7043</v>
      </c>
    </row>
    <row r="180" spans="1:193" x14ac:dyDescent="0.25">
      <c r="A180">
        <v>1772</v>
      </c>
      <c r="BZ180">
        <v>874</v>
      </c>
      <c r="CA180">
        <v>832</v>
      </c>
      <c r="CB180" s="1">
        <v>5776</v>
      </c>
      <c r="CC180" s="1">
        <v>4959</v>
      </c>
      <c r="GD180" s="1">
        <v>6650</v>
      </c>
      <c r="GE180" s="1">
        <v>5791</v>
      </c>
      <c r="GF180" s="1">
        <f t="shared" si="12"/>
        <v>6650</v>
      </c>
      <c r="GG180" s="1">
        <f t="shared" si="13"/>
        <v>5791</v>
      </c>
      <c r="GH180">
        <f t="shared" si="14"/>
        <v>0</v>
      </c>
      <c r="GI180">
        <f t="shared" si="15"/>
        <v>0</v>
      </c>
      <c r="GJ180">
        <f t="shared" si="16"/>
        <v>6650</v>
      </c>
      <c r="GK180">
        <f t="shared" si="17"/>
        <v>5791</v>
      </c>
    </row>
    <row r="181" spans="1:193" x14ac:dyDescent="0.25">
      <c r="A181">
        <v>1773</v>
      </c>
      <c r="BZ181">
        <v>540</v>
      </c>
      <c r="CA181">
        <v>492</v>
      </c>
      <c r="CB181" s="1">
        <v>5008</v>
      </c>
      <c r="CC181" s="1">
        <v>4351</v>
      </c>
      <c r="ED181">
        <v>323</v>
      </c>
      <c r="EE181">
        <v>302</v>
      </c>
      <c r="GD181" s="1">
        <v>5871</v>
      </c>
      <c r="GE181" s="1">
        <v>5145</v>
      </c>
      <c r="GF181" s="1">
        <f t="shared" si="12"/>
        <v>5871</v>
      </c>
      <c r="GG181" s="1">
        <f t="shared" si="13"/>
        <v>5145</v>
      </c>
      <c r="GH181">
        <f t="shared" si="14"/>
        <v>0</v>
      </c>
      <c r="GI181">
        <f t="shared" si="15"/>
        <v>0</v>
      </c>
      <c r="GJ181">
        <f t="shared" si="16"/>
        <v>5871</v>
      </c>
      <c r="GK181">
        <f t="shared" si="17"/>
        <v>5145</v>
      </c>
    </row>
    <row r="182" spans="1:193" x14ac:dyDescent="0.25">
      <c r="A182">
        <v>1774</v>
      </c>
      <c r="BZ182" s="1">
        <v>1471</v>
      </c>
      <c r="CA182" s="1">
        <v>1331</v>
      </c>
      <c r="CB182" s="1">
        <v>2863</v>
      </c>
      <c r="CC182" s="1">
        <v>2541</v>
      </c>
      <c r="GD182" s="1">
        <v>4334</v>
      </c>
      <c r="GE182" s="1">
        <v>3872</v>
      </c>
      <c r="GF182" s="1">
        <f t="shared" si="12"/>
        <v>4334</v>
      </c>
      <c r="GG182" s="1">
        <f t="shared" si="13"/>
        <v>3872</v>
      </c>
      <c r="GH182">
        <f t="shared" si="14"/>
        <v>0</v>
      </c>
      <c r="GI182">
        <f t="shared" si="15"/>
        <v>0</v>
      </c>
      <c r="GJ182">
        <f t="shared" si="16"/>
        <v>4334</v>
      </c>
      <c r="GK182">
        <f t="shared" si="17"/>
        <v>3872</v>
      </c>
    </row>
    <row r="183" spans="1:193" x14ac:dyDescent="0.25">
      <c r="A183">
        <v>1775</v>
      </c>
      <c r="BZ183" s="1">
        <v>1075</v>
      </c>
      <c r="CA183">
        <v>996</v>
      </c>
      <c r="CB183" s="1">
        <v>2471</v>
      </c>
      <c r="CC183" s="1">
        <v>2247</v>
      </c>
      <c r="EF183">
        <v>208</v>
      </c>
      <c r="EG183">
        <v>180</v>
      </c>
      <c r="GD183" s="1">
        <v>3754</v>
      </c>
      <c r="GE183" s="1">
        <v>3423</v>
      </c>
      <c r="GF183" s="1">
        <f t="shared" si="12"/>
        <v>3754</v>
      </c>
      <c r="GG183" s="1">
        <f t="shared" si="13"/>
        <v>3423</v>
      </c>
      <c r="GH183">
        <f t="shared" si="14"/>
        <v>0</v>
      </c>
      <c r="GI183">
        <f t="shared" si="15"/>
        <v>0</v>
      </c>
      <c r="GJ183">
        <f t="shared" si="16"/>
        <v>3754</v>
      </c>
      <c r="GK183">
        <f t="shared" si="17"/>
        <v>3423</v>
      </c>
    </row>
    <row r="184" spans="1:193" x14ac:dyDescent="0.25">
      <c r="A184">
        <v>1776</v>
      </c>
      <c r="BZ184">
        <v>263</v>
      </c>
      <c r="CA184">
        <v>257</v>
      </c>
      <c r="CB184" s="1">
        <v>1757</v>
      </c>
      <c r="CC184" s="1">
        <v>1523</v>
      </c>
      <c r="GD184" s="1">
        <v>2020</v>
      </c>
      <c r="GE184" s="1">
        <v>1780</v>
      </c>
      <c r="GF184" s="1">
        <f t="shared" si="12"/>
        <v>2020</v>
      </c>
      <c r="GG184" s="1">
        <f t="shared" si="13"/>
        <v>1780</v>
      </c>
      <c r="GH184">
        <f t="shared" si="14"/>
        <v>0</v>
      </c>
      <c r="GI184">
        <f t="shared" si="15"/>
        <v>0</v>
      </c>
      <c r="GJ184">
        <f t="shared" si="16"/>
        <v>2020</v>
      </c>
      <c r="GK184">
        <f t="shared" si="17"/>
        <v>1780</v>
      </c>
    </row>
    <row r="185" spans="1:193" x14ac:dyDescent="0.25">
      <c r="A185">
        <v>1777</v>
      </c>
      <c r="BZ185" s="1">
        <v>1166</v>
      </c>
      <c r="CA185" s="1">
        <v>1090</v>
      </c>
      <c r="CB185" s="1">
        <v>2363</v>
      </c>
      <c r="CC185" s="1">
        <v>2098</v>
      </c>
      <c r="GD185" s="1">
        <v>3529</v>
      </c>
      <c r="GE185" s="1">
        <v>3188</v>
      </c>
      <c r="GF185" s="1">
        <f t="shared" si="12"/>
        <v>3529</v>
      </c>
      <c r="GG185" s="1">
        <f t="shared" si="13"/>
        <v>3188</v>
      </c>
      <c r="GH185">
        <f t="shared" si="14"/>
        <v>0</v>
      </c>
      <c r="GI185">
        <f t="shared" si="15"/>
        <v>0</v>
      </c>
      <c r="GJ185">
        <f t="shared" si="16"/>
        <v>3529</v>
      </c>
      <c r="GK185">
        <f t="shared" si="17"/>
        <v>3188</v>
      </c>
    </row>
    <row r="186" spans="1:193" x14ac:dyDescent="0.25">
      <c r="A186">
        <v>1778</v>
      </c>
      <c r="BZ186">
        <v>231</v>
      </c>
      <c r="CA186">
        <v>200</v>
      </c>
      <c r="CB186" s="1">
        <v>2021</v>
      </c>
      <c r="CC186" s="1">
        <v>1842</v>
      </c>
      <c r="GD186" s="1">
        <v>2252</v>
      </c>
      <c r="GE186" s="1">
        <v>2042</v>
      </c>
      <c r="GF186" s="1">
        <f t="shared" si="12"/>
        <v>2252</v>
      </c>
      <c r="GG186" s="1">
        <f t="shared" si="13"/>
        <v>2042</v>
      </c>
      <c r="GH186">
        <f t="shared" si="14"/>
        <v>0</v>
      </c>
      <c r="GI186">
        <f t="shared" si="15"/>
        <v>0</v>
      </c>
      <c r="GJ186">
        <f t="shared" si="16"/>
        <v>2252</v>
      </c>
      <c r="GK186">
        <f t="shared" si="17"/>
        <v>2042</v>
      </c>
    </row>
    <row r="187" spans="1:193" x14ac:dyDescent="0.25">
      <c r="A187">
        <v>1779</v>
      </c>
      <c r="BZ187">
        <v>803</v>
      </c>
      <c r="CA187">
        <v>725</v>
      </c>
      <c r="CB187" s="1">
        <v>2331</v>
      </c>
      <c r="CC187" s="1">
        <v>2080</v>
      </c>
      <c r="GD187" s="1">
        <v>3134</v>
      </c>
      <c r="GE187" s="1">
        <v>2805</v>
      </c>
      <c r="GF187" s="1">
        <f t="shared" si="12"/>
        <v>3134</v>
      </c>
      <c r="GG187" s="1">
        <f t="shared" si="13"/>
        <v>2805</v>
      </c>
      <c r="GH187">
        <f t="shared" si="14"/>
        <v>0</v>
      </c>
      <c r="GI187">
        <f t="shared" si="15"/>
        <v>0</v>
      </c>
      <c r="GJ187">
        <f t="shared" si="16"/>
        <v>3134</v>
      </c>
      <c r="GK187">
        <f t="shared" si="17"/>
        <v>2805</v>
      </c>
    </row>
    <row r="188" spans="1:193" x14ac:dyDescent="0.25">
      <c r="A188">
        <v>1780</v>
      </c>
      <c r="BZ188">
        <v>773</v>
      </c>
      <c r="CA188">
        <v>734</v>
      </c>
      <c r="CB188" s="1">
        <v>2115</v>
      </c>
      <c r="CC188" s="1">
        <v>1821</v>
      </c>
      <c r="GD188" s="1">
        <v>2888</v>
      </c>
      <c r="GE188" s="1">
        <v>2555</v>
      </c>
      <c r="GF188" s="1">
        <f t="shared" si="12"/>
        <v>2888</v>
      </c>
      <c r="GG188" s="1">
        <f t="shared" si="13"/>
        <v>2555</v>
      </c>
      <c r="GH188">
        <f t="shared" si="14"/>
        <v>0</v>
      </c>
      <c r="GI188">
        <f t="shared" si="15"/>
        <v>0</v>
      </c>
      <c r="GJ188">
        <f t="shared" si="16"/>
        <v>2888</v>
      </c>
      <c r="GK188">
        <f t="shared" si="17"/>
        <v>2555</v>
      </c>
    </row>
    <row r="189" spans="1:193" x14ac:dyDescent="0.25">
      <c r="A189">
        <v>1781</v>
      </c>
      <c r="CB189">
        <v>468</v>
      </c>
      <c r="CC189">
        <v>437</v>
      </c>
      <c r="CV189">
        <v>270</v>
      </c>
      <c r="CW189">
        <v>225</v>
      </c>
      <c r="DF189">
        <v>378</v>
      </c>
      <c r="DG189">
        <v>350</v>
      </c>
      <c r="GD189" s="1">
        <v>1116</v>
      </c>
      <c r="GE189" s="1">
        <v>1012</v>
      </c>
      <c r="GF189" s="1">
        <f t="shared" si="12"/>
        <v>1116</v>
      </c>
      <c r="GG189" s="1">
        <f t="shared" si="13"/>
        <v>1012</v>
      </c>
      <c r="GH189">
        <f t="shared" si="14"/>
        <v>0</v>
      </c>
      <c r="GI189">
        <f t="shared" si="15"/>
        <v>0</v>
      </c>
      <c r="GJ189">
        <f t="shared" si="16"/>
        <v>1116</v>
      </c>
      <c r="GK189">
        <f t="shared" si="17"/>
        <v>1012</v>
      </c>
    </row>
    <row r="190" spans="1:193" x14ac:dyDescent="0.25">
      <c r="A190">
        <v>1782</v>
      </c>
      <c r="CB190">
        <v>303</v>
      </c>
      <c r="CC190">
        <v>279</v>
      </c>
      <c r="GD190">
        <v>303</v>
      </c>
      <c r="GE190">
        <v>279</v>
      </c>
      <c r="GF190" s="1">
        <f t="shared" si="12"/>
        <v>303</v>
      </c>
      <c r="GG190" s="1">
        <f t="shared" si="13"/>
        <v>279</v>
      </c>
      <c r="GH190">
        <f t="shared" si="14"/>
        <v>0</v>
      </c>
      <c r="GI190">
        <f t="shared" si="15"/>
        <v>0</v>
      </c>
      <c r="GJ190">
        <f t="shared" si="16"/>
        <v>303</v>
      </c>
      <c r="GK190">
        <f t="shared" si="17"/>
        <v>279</v>
      </c>
    </row>
    <row r="191" spans="1:193" x14ac:dyDescent="0.25">
      <c r="A191">
        <v>1783</v>
      </c>
      <c r="CB191">
        <v>174</v>
      </c>
      <c r="CC191">
        <v>150</v>
      </c>
      <c r="DV191">
        <v>303</v>
      </c>
      <c r="DW191">
        <v>279</v>
      </c>
      <c r="GD191">
        <v>477</v>
      </c>
      <c r="GE191">
        <v>429</v>
      </c>
      <c r="GF191" s="1">
        <f t="shared" si="12"/>
        <v>477</v>
      </c>
      <c r="GG191" s="1">
        <f t="shared" si="13"/>
        <v>429</v>
      </c>
      <c r="GH191">
        <f t="shared" si="14"/>
        <v>0</v>
      </c>
      <c r="GI191">
        <f t="shared" si="15"/>
        <v>0</v>
      </c>
      <c r="GJ191">
        <f t="shared" si="16"/>
        <v>477</v>
      </c>
      <c r="GK191">
        <f t="shared" si="17"/>
        <v>429</v>
      </c>
    </row>
    <row r="192" spans="1:193" x14ac:dyDescent="0.25">
      <c r="A192">
        <v>1784</v>
      </c>
      <c r="BZ192">
        <v>323</v>
      </c>
      <c r="CA192">
        <v>302</v>
      </c>
      <c r="CB192" s="1">
        <v>2324</v>
      </c>
      <c r="CC192" s="1">
        <v>2032</v>
      </c>
      <c r="ED192">
        <v>313</v>
      </c>
      <c r="EE192">
        <v>271</v>
      </c>
      <c r="GD192" s="1">
        <v>2960</v>
      </c>
      <c r="GE192" s="1">
        <v>2605</v>
      </c>
      <c r="GF192" s="1">
        <f t="shared" si="12"/>
        <v>2960</v>
      </c>
      <c r="GG192" s="1">
        <f t="shared" si="13"/>
        <v>2605</v>
      </c>
      <c r="GH192">
        <f t="shared" si="14"/>
        <v>0</v>
      </c>
      <c r="GI192">
        <f t="shared" si="15"/>
        <v>0</v>
      </c>
      <c r="GJ192">
        <f t="shared" si="16"/>
        <v>2960</v>
      </c>
      <c r="GK192">
        <f t="shared" si="17"/>
        <v>2605</v>
      </c>
    </row>
    <row r="193" spans="1:193" x14ac:dyDescent="0.25">
      <c r="A193">
        <v>1785</v>
      </c>
      <c r="CB193" s="1">
        <v>1767</v>
      </c>
      <c r="CC193" s="1">
        <v>1483</v>
      </c>
      <c r="CT193">
        <v>309</v>
      </c>
      <c r="CU193">
        <v>277</v>
      </c>
      <c r="ED193">
        <v>313</v>
      </c>
      <c r="EE193">
        <v>271</v>
      </c>
      <c r="GD193" s="1">
        <v>2389</v>
      </c>
      <c r="GE193" s="1">
        <v>2031</v>
      </c>
      <c r="GF193" s="1">
        <f t="shared" si="12"/>
        <v>2389</v>
      </c>
      <c r="GG193" s="1">
        <f t="shared" si="13"/>
        <v>2031</v>
      </c>
      <c r="GH193">
        <f t="shared" si="14"/>
        <v>0</v>
      </c>
      <c r="GI193">
        <f t="shared" si="15"/>
        <v>0</v>
      </c>
      <c r="GJ193">
        <f t="shared" si="16"/>
        <v>2389</v>
      </c>
      <c r="GK193">
        <f t="shared" si="17"/>
        <v>2031</v>
      </c>
    </row>
    <row r="194" spans="1:193" x14ac:dyDescent="0.25">
      <c r="A194">
        <v>1786</v>
      </c>
      <c r="CB194">
        <v>288</v>
      </c>
      <c r="CC194">
        <v>249</v>
      </c>
      <c r="ED194">
        <v>1</v>
      </c>
      <c r="EE194">
        <v>1</v>
      </c>
      <c r="GD194">
        <v>289</v>
      </c>
      <c r="GE194">
        <v>250</v>
      </c>
      <c r="GF194" s="1">
        <f t="shared" si="12"/>
        <v>289</v>
      </c>
      <c r="GG194" s="1">
        <f t="shared" si="13"/>
        <v>250</v>
      </c>
      <c r="GH194">
        <f t="shared" si="14"/>
        <v>0</v>
      </c>
      <c r="GI194">
        <f t="shared" si="15"/>
        <v>0</v>
      </c>
      <c r="GJ194">
        <f t="shared" si="16"/>
        <v>289</v>
      </c>
      <c r="GK194">
        <f t="shared" si="17"/>
        <v>250</v>
      </c>
    </row>
    <row r="195" spans="1:193" x14ac:dyDescent="0.25">
      <c r="A195">
        <v>1787</v>
      </c>
      <c r="CB195" s="1">
        <v>1667</v>
      </c>
      <c r="CC195" s="1">
        <v>1495</v>
      </c>
      <c r="GD195" s="1">
        <v>1667</v>
      </c>
      <c r="GE195" s="1">
        <v>1495</v>
      </c>
      <c r="GF195" s="1">
        <f t="shared" si="12"/>
        <v>1667</v>
      </c>
      <c r="GG195" s="1">
        <f t="shared" si="13"/>
        <v>1495</v>
      </c>
      <c r="GH195">
        <f t="shared" si="14"/>
        <v>0</v>
      </c>
      <c r="GI195">
        <f t="shared" si="15"/>
        <v>0</v>
      </c>
      <c r="GJ195">
        <f t="shared" si="16"/>
        <v>1667</v>
      </c>
      <c r="GK195">
        <f t="shared" si="17"/>
        <v>1495</v>
      </c>
    </row>
    <row r="196" spans="1:193" x14ac:dyDescent="0.25">
      <c r="A196">
        <v>1788</v>
      </c>
      <c r="CB196" s="1">
        <v>1189</v>
      </c>
      <c r="CC196" s="1">
        <v>1049</v>
      </c>
      <c r="GD196" s="1">
        <v>1189</v>
      </c>
      <c r="GE196" s="1">
        <v>1049</v>
      </c>
      <c r="GF196" s="1">
        <f t="shared" si="12"/>
        <v>1189</v>
      </c>
      <c r="GG196" s="1">
        <f t="shared" si="13"/>
        <v>1049</v>
      </c>
      <c r="GH196">
        <f t="shared" si="14"/>
        <v>0</v>
      </c>
      <c r="GI196">
        <f t="shared" si="15"/>
        <v>0</v>
      </c>
      <c r="GJ196">
        <f t="shared" si="16"/>
        <v>1189</v>
      </c>
      <c r="GK196">
        <f t="shared" si="17"/>
        <v>1049</v>
      </c>
    </row>
    <row r="197" spans="1:193" x14ac:dyDescent="0.25">
      <c r="A197">
        <v>1789</v>
      </c>
      <c r="CB197" s="1">
        <v>1251</v>
      </c>
      <c r="CC197">
        <v>978</v>
      </c>
      <c r="GD197" s="1">
        <v>1251</v>
      </c>
      <c r="GE197">
        <v>978</v>
      </c>
      <c r="GF197" s="1">
        <f t="shared" ref="GF197:GF238" si="18">AH197+AJ197+AL197+AN197+AP197+AR197+AT197+AV197+AX197+AZ197+BB197+BD197+BF197+BH197+BJ197+BL197+BN197+BP197+BR197+BT197+BV197+BX197+BZ197+CB197+CD197+CF197+CH197+CJ197+CL197+CN197+CP197+CR197+CT197+CX197+CV197+CZ197+DB197+DD197+DF197+DJ197+DH197+DL197+DN197+DP197+DR197+DT197+DV197+DX197+DZ197+EB197+ED197+EF197+EH197+EJ197+EL197+EN197+EP197+ER197+ET197+FP197+FT197+FV197</f>
        <v>1251</v>
      </c>
      <c r="GG197" s="1">
        <f t="shared" ref="GG197:GG238" si="19">AI197+AK197+AM197+AO197+AQ197+AS197+AU197+AW197+AY197+BA197+BC197+BE197+BG197+BI197+BK197+BM197+BO197+BQ197+BS197+BU197+BW197+BY197+CA197+CC197+CE197+CG197+CI197+CK197+CM197+CO197+CQ197+CS197+CU197+CY197+CW197+DA197+DC197+DE197+DG197+DK197+DI197+DM197+DO197+DQ197+DS197+DU197+DW197+DY197+EA197+EC197+EE197+EG197+EI197+EK197+EM197+EO197+EQ197+ES197+EU197+FQ197+FU197+FW197</f>
        <v>978</v>
      </c>
      <c r="GH197">
        <f t="shared" ref="GH197:GH238" si="20">B197+D197+F197+H197+J197+L197+N197+P197+R197+T197+V197+X197+Z197+AB197+AD197+AF197+EV197+EX197+EZ197+FB197+FD197+FF197+FH197+FJ197+FL197+FN197+FR197+FX197</f>
        <v>0</v>
      </c>
      <c r="GI197">
        <f t="shared" ref="GI197:GI238" si="21">C197+E197+G197+I197+K197+M197+O197+Q197+S197+U197+W197+Y197+AA197+AC197+AE197+AG197+EW197+EY197+FA197+FC197+FE197+FG197+FI197+FK197+FM197+FO197+FS197+FY197</f>
        <v>0</v>
      </c>
      <c r="GJ197">
        <f t="shared" ref="GJ197:GJ238" si="22">GD197-GH197</f>
        <v>1251</v>
      </c>
      <c r="GK197">
        <f t="shared" ref="GK197:GK238" si="23">GE197-GI197</f>
        <v>978</v>
      </c>
    </row>
    <row r="198" spans="1:193" x14ac:dyDescent="0.25">
      <c r="A198">
        <v>1790</v>
      </c>
      <c r="CB198" s="1">
        <v>1321</v>
      </c>
      <c r="CC198" s="1">
        <v>1120</v>
      </c>
      <c r="GD198" s="1">
        <v>1321</v>
      </c>
      <c r="GE198" s="1">
        <v>1120</v>
      </c>
      <c r="GF198" s="1">
        <f t="shared" si="18"/>
        <v>1321</v>
      </c>
      <c r="GG198" s="1">
        <f t="shared" si="19"/>
        <v>1120</v>
      </c>
      <c r="GH198">
        <f t="shared" si="20"/>
        <v>0</v>
      </c>
      <c r="GI198">
        <f t="shared" si="21"/>
        <v>0</v>
      </c>
      <c r="GJ198">
        <f t="shared" si="22"/>
        <v>1321</v>
      </c>
      <c r="GK198">
        <f t="shared" si="23"/>
        <v>1120</v>
      </c>
    </row>
    <row r="199" spans="1:193" x14ac:dyDescent="0.25">
      <c r="A199">
        <v>1791</v>
      </c>
      <c r="BV199">
        <v>180</v>
      </c>
      <c r="BW199">
        <v>165</v>
      </c>
      <c r="CB199" s="1">
        <v>1418</v>
      </c>
      <c r="CC199" s="1">
        <v>1255</v>
      </c>
      <c r="GD199" s="1">
        <v>1598</v>
      </c>
      <c r="GE199" s="1">
        <v>1420</v>
      </c>
      <c r="GF199" s="1">
        <f t="shared" si="18"/>
        <v>1598</v>
      </c>
      <c r="GG199" s="1">
        <f t="shared" si="19"/>
        <v>1420</v>
      </c>
      <c r="GH199">
        <f t="shared" si="20"/>
        <v>0</v>
      </c>
      <c r="GI199">
        <f t="shared" si="21"/>
        <v>0</v>
      </c>
      <c r="GJ199">
        <f t="shared" si="22"/>
        <v>1598</v>
      </c>
      <c r="GK199">
        <f t="shared" si="23"/>
        <v>1420</v>
      </c>
    </row>
    <row r="200" spans="1:193" x14ac:dyDescent="0.25">
      <c r="A200">
        <v>1792</v>
      </c>
      <c r="BT200">
        <v>303</v>
      </c>
      <c r="BU200">
        <v>279</v>
      </c>
      <c r="CB200" s="1">
        <v>1530</v>
      </c>
      <c r="CC200" s="1">
        <v>1357</v>
      </c>
      <c r="GD200" s="1">
        <v>1833</v>
      </c>
      <c r="GE200" s="1">
        <v>1636</v>
      </c>
      <c r="GF200" s="1">
        <f t="shared" si="18"/>
        <v>1833</v>
      </c>
      <c r="GG200" s="1">
        <f t="shared" si="19"/>
        <v>1636</v>
      </c>
      <c r="GH200">
        <f t="shared" si="20"/>
        <v>0</v>
      </c>
      <c r="GI200">
        <f t="shared" si="21"/>
        <v>0</v>
      </c>
      <c r="GJ200">
        <f t="shared" si="22"/>
        <v>1833</v>
      </c>
      <c r="GK200">
        <f t="shared" si="23"/>
        <v>1636</v>
      </c>
    </row>
    <row r="201" spans="1:193" x14ac:dyDescent="0.25">
      <c r="A201">
        <v>1793</v>
      </c>
      <c r="CB201" s="1">
        <v>2018</v>
      </c>
      <c r="CC201" s="1">
        <v>1811</v>
      </c>
      <c r="EF201">
        <v>340</v>
      </c>
      <c r="EG201">
        <v>294</v>
      </c>
      <c r="GD201" s="1">
        <v>2358</v>
      </c>
      <c r="GE201" s="1">
        <v>2105</v>
      </c>
      <c r="GF201" s="1">
        <f t="shared" si="18"/>
        <v>2358</v>
      </c>
      <c r="GG201" s="1">
        <f t="shared" si="19"/>
        <v>2105</v>
      </c>
      <c r="GH201">
        <f t="shared" si="20"/>
        <v>0</v>
      </c>
      <c r="GI201">
        <f t="shared" si="21"/>
        <v>0</v>
      </c>
      <c r="GJ201">
        <f t="shared" si="22"/>
        <v>2358</v>
      </c>
      <c r="GK201">
        <f t="shared" si="23"/>
        <v>2105</v>
      </c>
    </row>
    <row r="202" spans="1:193" x14ac:dyDescent="0.25">
      <c r="A202">
        <v>1794</v>
      </c>
      <c r="CB202">
        <v>212</v>
      </c>
      <c r="CC202">
        <v>183</v>
      </c>
      <c r="GD202">
        <v>212</v>
      </c>
      <c r="GE202">
        <v>183</v>
      </c>
      <c r="GF202" s="1">
        <f t="shared" si="18"/>
        <v>212</v>
      </c>
      <c r="GG202" s="1">
        <f t="shared" si="19"/>
        <v>183</v>
      </c>
      <c r="GH202">
        <f t="shared" si="20"/>
        <v>0</v>
      </c>
      <c r="GI202">
        <f t="shared" si="21"/>
        <v>0</v>
      </c>
      <c r="GJ202">
        <f t="shared" si="22"/>
        <v>212</v>
      </c>
      <c r="GK202">
        <f t="shared" si="23"/>
        <v>183</v>
      </c>
    </row>
    <row r="203" spans="1:193" x14ac:dyDescent="0.25">
      <c r="A203">
        <v>1795</v>
      </c>
      <c r="CB203">
        <v>577</v>
      </c>
      <c r="CC203">
        <v>535</v>
      </c>
      <c r="GD203">
        <v>577</v>
      </c>
      <c r="GE203">
        <v>535</v>
      </c>
      <c r="GF203" s="1">
        <f t="shared" si="18"/>
        <v>577</v>
      </c>
      <c r="GG203" s="1">
        <f t="shared" si="19"/>
        <v>535</v>
      </c>
      <c r="GH203">
        <f t="shared" si="20"/>
        <v>0</v>
      </c>
      <c r="GI203">
        <f t="shared" si="21"/>
        <v>0</v>
      </c>
      <c r="GJ203">
        <f t="shared" si="22"/>
        <v>577</v>
      </c>
      <c r="GK203">
        <f t="shared" si="23"/>
        <v>535</v>
      </c>
    </row>
    <row r="204" spans="1:193" x14ac:dyDescent="0.25">
      <c r="A204">
        <v>1796</v>
      </c>
      <c r="GF204" s="1">
        <f t="shared" si="18"/>
        <v>0</v>
      </c>
      <c r="GG204" s="1">
        <f t="shared" si="19"/>
        <v>0</v>
      </c>
      <c r="GH204">
        <f t="shared" si="20"/>
        <v>0</v>
      </c>
      <c r="GI204">
        <f t="shared" si="21"/>
        <v>0</v>
      </c>
      <c r="GJ204">
        <f t="shared" si="22"/>
        <v>0</v>
      </c>
      <c r="GK204">
        <f t="shared" si="23"/>
        <v>0</v>
      </c>
    </row>
    <row r="205" spans="1:193" x14ac:dyDescent="0.25">
      <c r="A205">
        <v>1797</v>
      </c>
      <c r="GF205" s="1">
        <f t="shared" si="18"/>
        <v>0</v>
      </c>
      <c r="GG205" s="1">
        <f t="shared" si="19"/>
        <v>0</v>
      </c>
      <c r="GH205">
        <f t="shared" si="20"/>
        <v>0</v>
      </c>
      <c r="GI205">
        <f t="shared" si="21"/>
        <v>0</v>
      </c>
      <c r="GJ205">
        <f t="shared" si="22"/>
        <v>0</v>
      </c>
      <c r="GK205">
        <f t="shared" si="23"/>
        <v>0</v>
      </c>
    </row>
    <row r="206" spans="1:193" x14ac:dyDescent="0.25">
      <c r="A206">
        <v>1798</v>
      </c>
      <c r="GF206" s="1">
        <f t="shared" si="18"/>
        <v>0</v>
      </c>
      <c r="GG206" s="1">
        <f t="shared" si="19"/>
        <v>0</v>
      </c>
      <c r="GH206">
        <f t="shared" si="20"/>
        <v>0</v>
      </c>
      <c r="GI206">
        <f t="shared" si="21"/>
        <v>0</v>
      </c>
      <c r="GJ206">
        <f t="shared" si="22"/>
        <v>0</v>
      </c>
      <c r="GK206">
        <f t="shared" si="23"/>
        <v>0</v>
      </c>
    </row>
    <row r="207" spans="1:193" x14ac:dyDescent="0.25">
      <c r="A207">
        <v>1799</v>
      </c>
      <c r="GF207" s="1">
        <f t="shared" si="18"/>
        <v>0</v>
      </c>
      <c r="GG207" s="1">
        <f t="shared" si="19"/>
        <v>0</v>
      </c>
      <c r="GH207">
        <f t="shared" si="20"/>
        <v>0</v>
      </c>
      <c r="GI207">
        <f t="shared" si="21"/>
        <v>0</v>
      </c>
      <c r="GJ207">
        <f t="shared" si="22"/>
        <v>0</v>
      </c>
      <c r="GK207">
        <f t="shared" si="23"/>
        <v>0</v>
      </c>
    </row>
    <row r="208" spans="1:193" x14ac:dyDescent="0.25">
      <c r="A208">
        <v>1800</v>
      </c>
      <c r="GF208" s="1">
        <f t="shared" si="18"/>
        <v>0</v>
      </c>
      <c r="GG208" s="1">
        <f t="shared" si="19"/>
        <v>0</v>
      </c>
      <c r="GH208">
        <f t="shared" si="20"/>
        <v>0</v>
      </c>
      <c r="GI208">
        <f t="shared" si="21"/>
        <v>0</v>
      </c>
      <c r="GJ208">
        <f t="shared" si="22"/>
        <v>0</v>
      </c>
      <c r="GK208">
        <f t="shared" si="23"/>
        <v>0</v>
      </c>
    </row>
    <row r="209" spans="1:193" x14ac:dyDescent="0.25">
      <c r="A209">
        <v>1801</v>
      </c>
      <c r="GF209" s="1">
        <f t="shared" si="18"/>
        <v>0</v>
      </c>
      <c r="GG209" s="1">
        <f t="shared" si="19"/>
        <v>0</v>
      </c>
      <c r="GH209">
        <f t="shared" si="20"/>
        <v>0</v>
      </c>
      <c r="GI209">
        <f t="shared" si="21"/>
        <v>0</v>
      </c>
      <c r="GJ209">
        <f t="shared" si="22"/>
        <v>0</v>
      </c>
      <c r="GK209">
        <f t="shared" si="23"/>
        <v>0</v>
      </c>
    </row>
    <row r="210" spans="1:193" x14ac:dyDescent="0.25">
      <c r="A210">
        <v>1802</v>
      </c>
      <c r="DJ210">
        <v>303</v>
      </c>
      <c r="DK210">
        <v>279</v>
      </c>
      <c r="GD210">
        <v>303</v>
      </c>
      <c r="GE210">
        <v>279</v>
      </c>
      <c r="GF210" s="1">
        <f t="shared" si="18"/>
        <v>303</v>
      </c>
      <c r="GG210" s="1">
        <f t="shared" si="19"/>
        <v>279</v>
      </c>
      <c r="GH210">
        <f t="shared" si="20"/>
        <v>0</v>
      </c>
      <c r="GI210">
        <f t="shared" si="21"/>
        <v>0</v>
      </c>
      <c r="GJ210">
        <f t="shared" si="22"/>
        <v>303</v>
      </c>
      <c r="GK210">
        <f t="shared" si="23"/>
        <v>279</v>
      </c>
    </row>
    <row r="211" spans="1:193" x14ac:dyDescent="0.25">
      <c r="A211">
        <v>1803</v>
      </c>
      <c r="DJ211" s="1">
        <v>1002</v>
      </c>
      <c r="DK211">
        <v>935</v>
      </c>
      <c r="GD211" s="1">
        <v>1002</v>
      </c>
      <c r="GE211">
        <v>935</v>
      </c>
      <c r="GF211" s="1">
        <f t="shared" si="18"/>
        <v>1002</v>
      </c>
      <c r="GG211" s="1">
        <f t="shared" si="19"/>
        <v>935</v>
      </c>
      <c r="GH211">
        <f t="shared" si="20"/>
        <v>0</v>
      </c>
      <c r="GI211">
        <f t="shared" si="21"/>
        <v>0</v>
      </c>
      <c r="GJ211">
        <f t="shared" si="22"/>
        <v>1002</v>
      </c>
      <c r="GK211">
        <f t="shared" si="23"/>
        <v>935</v>
      </c>
    </row>
    <row r="212" spans="1:193" x14ac:dyDescent="0.25">
      <c r="A212">
        <v>1804</v>
      </c>
      <c r="GF212" s="1">
        <f t="shared" si="18"/>
        <v>0</v>
      </c>
      <c r="GG212" s="1">
        <f t="shared" si="19"/>
        <v>0</v>
      </c>
      <c r="GH212">
        <f t="shared" si="20"/>
        <v>0</v>
      </c>
      <c r="GI212">
        <f t="shared" si="21"/>
        <v>0</v>
      </c>
      <c r="GJ212">
        <f t="shared" si="22"/>
        <v>0</v>
      </c>
      <c r="GK212">
        <f t="shared" si="23"/>
        <v>0</v>
      </c>
    </row>
    <row r="213" spans="1:193" x14ac:dyDescent="0.25">
      <c r="A213">
        <v>1805</v>
      </c>
      <c r="GF213" s="1">
        <f t="shared" si="18"/>
        <v>0</v>
      </c>
      <c r="GG213" s="1">
        <f t="shared" si="19"/>
        <v>0</v>
      </c>
      <c r="GH213">
        <f t="shared" si="20"/>
        <v>0</v>
      </c>
      <c r="GI213">
        <f t="shared" si="21"/>
        <v>0</v>
      </c>
      <c r="GJ213">
        <f t="shared" si="22"/>
        <v>0</v>
      </c>
      <c r="GK213">
        <f t="shared" si="23"/>
        <v>0</v>
      </c>
    </row>
    <row r="214" spans="1:193" x14ac:dyDescent="0.25">
      <c r="A214">
        <v>1806</v>
      </c>
      <c r="GF214" s="1">
        <f t="shared" si="18"/>
        <v>0</v>
      </c>
      <c r="GG214" s="1">
        <f t="shared" si="19"/>
        <v>0</v>
      </c>
      <c r="GH214">
        <f t="shared" si="20"/>
        <v>0</v>
      </c>
      <c r="GI214">
        <f t="shared" si="21"/>
        <v>0</v>
      </c>
      <c r="GJ214">
        <f t="shared" si="22"/>
        <v>0</v>
      </c>
      <c r="GK214">
        <f t="shared" si="23"/>
        <v>0</v>
      </c>
    </row>
    <row r="215" spans="1:193" x14ac:dyDescent="0.25">
      <c r="A215">
        <v>1807</v>
      </c>
      <c r="GF215" s="1">
        <f t="shared" si="18"/>
        <v>0</v>
      </c>
      <c r="GG215" s="1">
        <f t="shared" si="19"/>
        <v>0</v>
      </c>
      <c r="GH215">
        <f t="shared" si="20"/>
        <v>0</v>
      </c>
      <c r="GI215">
        <f t="shared" si="21"/>
        <v>0</v>
      </c>
      <c r="GJ215">
        <f t="shared" si="22"/>
        <v>0</v>
      </c>
      <c r="GK215">
        <f t="shared" si="23"/>
        <v>0</v>
      </c>
    </row>
    <row r="216" spans="1:193" x14ac:dyDescent="0.25">
      <c r="A216">
        <v>1808</v>
      </c>
      <c r="DJ216">
        <v>303</v>
      </c>
      <c r="DK216">
        <v>279</v>
      </c>
      <c r="GD216">
        <v>303</v>
      </c>
      <c r="GE216">
        <v>279</v>
      </c>
      <c r="GF216" s="1">
        <f t="shared" si="18"/>
        <v>303</v>
      </c>
      <c r="GG216" s="1">
        <f t="shared" si="19"/>
        <v>279</v>
      </c>
      <c r="GH216">
        <f t="shared" si="20"/>
        <v>0</v>
      </c>
      <c r="GI216">
        <f t="shared" si="21"/>
        <v>0</v>
      </c>
      <c r="GJ216">
        <f t="shared" si="22"/>
        <v>303</v>
      </c>
      <c r="GK216">
        <f t="shared" si="23"/>
        <v>279</v>
      </c>
    </row>
    <row r="217" spans="1:193" x14ac:dyDescent="0.25">
      <c r="A217">
        <v>1809</v>
      </c>
      <c r="EX217">
        <v>3</v>
      </c>
      <c r="EY217">
        <v>3</v>
      </c>
      <c r="GD217">
        <v>3</v>
      </c>
      <c r="GE217">
        <v>3</v>
      </c>
      <c r="GF217" s="1">
        <f t="shared" si="18"/>
        <v>0</v>
      </c>
      <c r="GG217" s="1">
        <f t="shared" si="19"/>
        <v>0</v>
      </c>
      <c r="GH217">
        <f t="shared" si="20"/>
        <v>3</v>
      </c>
      <c r="GI217">
        <f t="shared" si="21"/>
        <v>3</v>
      </c>
      <c r="GJ217">
        <f t="shared" si="22"/>
        <v>0</v>
      </c>
      <c r="GK217">
        <f t="shared" si="23"/>
        <v>0</v>
      </c>
    </row>
    <row r="218" spans="1:193" x14ac:dyDescent="0.25">
      <c r="A218">
        <v>1810</v>
      </c>
      <c r="GF218" s="1">
        <f t="shared" si="18"/>
        <v>0</v>
      </c>
      <c r="GG218" s="1">
        <f t="shared" si="19"/>
        <v>0</v>
      </c>
      <c r="GH218">
        <f t="shared" si="20"/>
        <v>0</v>
      </c>
      <c r="GI218">
        <f t="shared" si="21"/>
        <v>0</v>
      </c>
      <c r="GJ218">
        <f t="shared" si="22"/>
        <v>0</v>
      </c>
      <c r="GK218">
        <f t="shared" si="23"/>
        <v>0</v>
      </c>
    </row>
    <row r="219" spans="1:193" x14ac:dyDescent="0.25">
      <c r="A219">
        <v>1811</v>
      </c>
      <c r="GF219" s="1">
        <f t="shared" si="18"/>
        <v>0</v>
      </c>
      <c r="GG219" s="1">
        <f t="shared" si="19"/>
        <v>0</v>
      </c>
      <c r="GH219">
        <f t="shared" si="20"/>
        <v>0</v>
      </c>
      <c r="GI219">
        <f t="shared" si="21"/>
        <v>0</v>
      </c>
      <c r="GJ219">
        <f t="shared" si="22"/>
        <v>0</v>
      </c>
      <c r="GK219">
        <f t="shared" si="23"/>
        <v>0</v>
      </c>
    </row>
    <row r="220" spans="1:193" x14ac:dyDescent="0.25">
      <c r="A220">
        <v>1812</v>
      </c>
      <c r="GF220" s="1">
        <f t="shared" si="18"/>
        <v>0</v>
      </c>
      <c r="GG220" s="1">
        <f t="shared" si="19"/>
        <v>0</v>
      </c>
      <c r="GH220">
        <f t="shared" si="20"/>
        <v>0</v>
      </c>
      <c r="GI220">
        <f t="shared" si="21"/>
        <v>0</v>
      </c>
      <c r="GJ220">
        <f t="shared" si="22"/>
        <v>0</v>
      </c>
      <c r="GK220">
        <f t="shared" si="23"/>
        <v>0</v>
      </c>
    </row>
    <row r="221" spans="1:193" x14ac:dyDescent="0.25">
      <c r="A221">
        <v>1813</v>
      </c>
      <c r="GF221" s="1">
        <f t="shared" si="18"/>
        <v>0</v>
      </c>
      <c r="GG221" s="1">
        <f t="shared" si="19"/>
        <v>0</v>
      </c>
      <c r="GH221">
        <f t="shared" si="20"/>
        <v>0</v>
      </c>
      <c r="GI221">
        <f t="shared" si="21"/>
        <v>0</v>
      </c>
      <c r="GJ221">
        <f t="shared" si="22"/>
        <v>0</v>
      </c>
      <c r="GK221">
        <f t="shared" si="23"/>
        <v>0</v>
      </c>
    </row>
    <row r="222" spans="1:193" x14ac:dyDescent="0.25">
      <c r="A222">
        <v>1814</v>
      </c>
      <c r="GF222" s="1">
        <f t="shared" si="18"/>
        <v>0</v>
      </c>
      <c r="GG222" s="1">
        <f t="shared" si="19"/>
        <v>0</v>
      </c>
      <c r="GH222">
        <f t="shared" si="20"/>
        <v>0</v>
      </c>
      <c r="GI222">
        <f t="shared" si="21"/>
        <v>0</v>
      </c>
      <c r="GJ222">
        <f t="shared" si="22"/>
        <v>0</v>
      </c>
      <c r="GK222">
        <f t="shared" si="23"/>
        <v>0</v>
      </c>
    </row>
    <row r="223" spans="1:193" x14ac:dyDescent="0.25">
      <c r="A223">
        <v>1815</v>
      </c>
      <c r="GF223" s="1">
        <f t="shared" si="18"/>
        <v>0</v>
      </c>
      <c r="GG223" s="1">
        <f t="shared" si="19"/>
        <v>0</v>
      </c>
      <c r="GH223">
        <f t="shared" si="20"/>
        <v>0</v>
      </c>
      <c r="GI223">
        <f t="shared" si="21"/>
        <v>0</v>
      </c>
      <c r="GJ223">
        <f t="shared" si="22"/>
        <v>0</v>
      </c>
      <c r="GK223">
        <f t="shared" si="23"/>
        <v>0</v>
      </c>
    </row>
    <row r="224" spans="1:193" x14ac:dyDescent="0.25">
      <c r="A224">
        <v>1816</v>
      </c>
      <c r="GF224" s="1">
        <f t="shared" si="18"/>
        <v>0</v>
      </c>
      <c r="GG224" s="1">
        <f t="shared" si="19"/>
        <v>0</v>
      </c>
      <c r="GH224">
        <f t="shared" si="20"/>
        <v>0</v>
      </c>
      <c r="GI224">
        <f t="shared" si="21"/>
        <v>0</v>
      </c>
      <c r="GJ224">
        <f t="shared" si="22"/>
        <v>0</v>
      </c>
      <c r="GK224">
        <f t="shared" si="23"/>
        <v>0</v>
      </c>
    </row>
    <row r="225" spans="1:193" x14ac:dyDescent="0.25">
      <c r="A225">
        <v>1817</v>
      </c>
      <c r="GF225" s="1">
        <f t="shared" si="18"/>
        <v>0</v>
      </c>
      <c r="GG225" s="1">
        <f t="shared" si="19"/>
        <v>0</v>
      </c>
      <c r="GH225">
        <f t="shared" si="20"/>
        <v>0</v>
      </c>
      <c r="GI225">
        <f t="shared" si="21"/>
        <v>0</v>
      </c>
      <c r="GJ225">
        <f t="shared" si="22"/>
        <v>0</v>
      </c>
      <c r="GK225">
        <f t="shared" si="23"/>
        <v>0</v>
      </c>
    </row>
    <row r="226" spans="1:193" x14ac:dyDescent="0.25">
      <c r="A226">
        <v>1818</v>
      </c>
      <c r="GF226" s="1">
        <f t="shared" si="18"/>
        <v>0</v>
      </c>
      <c r="GG226" s="1">
        <f t="shared" si="19"/>
        <v>0</v>
      </c>
      <c r="GH226">
        <f t="shared" si="20"/>
        <v>0</v>
      </c>
      <c r="GI226">
        <f t="shared" si="21"/>
        <v>0</v>
      </c>
      <c r="GJ226">
        <f t="shared" si="22"/>
        <v>0</v>
      </c>
      <c r="GK226">
        <f t="shared" si="23"/>
        <v>0</v>
      </c>
    </row>
    <row r="227" spans="1:193" x14ac:dyDescent="0.25">
      <c r="A227">
        <v>1819</v>
      </c>
      <c r="EX227">
        <v>32</v>
      </c>
      <c r="EY227">
        <v>35</v>
      </c>
      <c r="GD227">
        <v>32</v>
      </c>
      <c r="GE227">
        <v>35</v>
      </c>
      <c r="GF227" s="1">
        <f t="shared" si="18"/>
        <v>0</v>
      </c>
      <c r="GG227" s="1">
        <f t="shared" si="19"/>
        <v>0</v>
      </c>
      <c r="GH227">
        <f t="shared" si="20"/>
        <v>32</v>
      </c>
      <c r="GI227">
        <f t="shared" si="21"/>
        <v>35</v>
      </c>
      <c r="GJ227">
        <f t="shared" si="22"/>
        <v>0</v>
      </c>
      <c r="GK227">
        <f t="shared" si="23"/>
        <v>0</v>
      </c>
    </row>
    <row r="228" spans="1:193" x14ac:dyDescent="0.25">
      <c r="A228">
        <v>1820</v>
      </c>
      <c r="BV228">
        <v>179</v>
      </c>
      <c r="BW228">
        <v>164</v>
      </c>
      <c r="DJ228">
        <v>523</v>
      </c>
      <c r="DK228">
        <v>480</v>
      </c>
      <c r="GD228">
        <v>702</v>
      </c>
      <c r="GE228">
        <v>644</v>
      </c>
      <c r="GF228" s="1">
        <f t="shared" si="18"/>
        <v>702</v>
      </c>
      <c r="GG228" s="1">
        <f t="shared" si="19"/>
        <v>644</v>
      </c>
      <c r="GH228">
        <f t="shared" si="20"/>
        <v>0</v>
      </c>
      <c r="GI228">
        <f t="shared" si="21"/>
        <v>0</v>
      </c>
      <c r="GJ228">
        <f t="shared" si="22"/>
        <v>702</v>
      </c>
      <c r="GK228">
        <f t="shared" si="23"/>
        <v>644</v>
      </c>
    </row>
    <row r="229" spans="1:193" x14ac:dyDescent="0.25">
      <c r="A229">
        <v>1821</v>
      </c>
      <c r="GF229" s="1">
        <f t="shared" si="18"/>
        <v>0</v>
      </c>
      <c r="GG229" s="1">
        <f t="shared" si="19"/>
        <v>0</v>
      </c>
      <c r="GH229">
        <f t="shared" si="20"/>
        <v>0</v>
      </c>
      <c r="GI229">
        <f t="shared" si="21"/>
        <v>0</v>
      </c>
      <c r="GJ229">
        <f t="shared" si="22"/>
        <v>0</v>
      </c>
      <c r="GK229">
        <f t="shared" si="23"/>
        <v>0</v>
      </c>
    </row>
    <row r="230" spans="1:193" x14ac:dyDescent="0.25">
      <c r="A230">
        <v>1822</v>
      </c>
      <c r="EX230">
        <v>180</v>
      </c>
      <c r="EY230">
        <v>178</v>
      </c>
      <c r="GD230">
        <v>180</v>
      </c>
      <c r="GE230">
        <v>178</v>
      </c>
      <c r="GF230" s="1">
        <f t="shared" si="18"/>
        <v>0</v>
      </c>
      <c r="GG230" s="1">
        <f t="shared" si="19"/>
        <v>0</v>
      </c>
      <c r="GH230">
        <f t="shared" si="20"/>
        <v>180</v>
      </c>
      <c r="GI230">
        <f t="shared" si="21"/>
        <v>178</v>
      </c>
      <c r="GJ230">
        <f t="shared" si="22"/>
        <v>0</v>
      </c>
      <c r="GK230">
        <f t="shared" si="23"/>
        <v>0</v>
      </c>
    </row>
    <row r="231" spans="1:193" x14ac:dyDescent="0.25">
      <c r="A231">
        <v>1823</v>
      </c>
      <c r="GF231" s="1">
        <f t="shared" si="18"/>
        <v>0</v>
      </c>
      <c r="GG231" s="1">
        <f t="shared" si="19"/>
        <v>0</v>
      </c>
      <c r="GH231">
        <f t="shared" si="20"/>
        <v>0</v>
      </c>
      <c r="GI231">
        <f t="shared" si="21"/>
        <v>0</v>
      </c>
      <c r="GJ231">
        <f t="shared" si="22"/>
        <v>0</v>
      </c>
      <c r="GK231">
        <f t="shared" si="23"/>
        <v>0</v>
      </c>
    </row>
    <row r="232" spans="1:193" x14ac:dyDescent="0.25">
      <c r="A232">
        <v>1824</v>
      </c>
      <c r="GF232" s="1">
        <f t="shared" si="18"/>
        <v>0</v>
      </c>
      <c r="GG232" s="1">
        <f t="shared" si="19"/>
        <v>0</v>
      </c>
      <c r="GH232">
        <f t="shared" si="20"/>
        <v>0</v>
      </c>
      <c r="GI232">
        <f t="shared" si="21"/>
        <v>0</v>
      </c>
      <c r="GJ232">
        <f t="shared" si="22"/>
        <v>0</v>
      </c>
      <c r="GK232">
        <f t="shared" si="23"/>
        <v>0</v>
      </c>
    </row>
    <row r="233" spans="1:193" x14ac:dyDescent="0.25">
      <c r="A233">
        <v>1825</v>
      </c>
      <c r="GF233" s="1">
        <f t="shared" si="18"/>
        <v>0</v>
      </c>
      <c r="GG233" s="1">
        <f t="shared" si="19"/>
        <v>0</v>
      </c>
      <c r="GH233">
        <f t="shared" si="20"/>
        <v>0</v>
      </c>
      <c r="GI233">
        <f t="shared" si="21"/>
        <v>0</v>
      </c>
      <c r="GJ233">
        <f t="shared" si="22"/>
        <v>0</v>
      </c>
      <c r="GK233">
        <f t="shared" si="23"/>
        <v>0</v>
      </c>
    </row>
    <row r="234" spans="1:193" x14ac:dyDescent="0.25">
      <c r="A234">
        <v>1826</v>
      </c>
      <c r="GF234" s="1">
        <f t="shared" si="18"/>
        <v>0</v>
      </c>
      <c r="GG234" s="1">
        <f t="shared" si="19"/>
        <v>0</v>
      </c>
      <c r="GH234">
        <f t="shared" si="20"/>
        <v>0</v>
      </c>
      <c r="GI234">
        <f t="shared" si="21"/>
        <v>0</v>
      </c>
      <c r="GJ234">
        <f t="shared" si="22"/>
        <v>0</v>
      </c>
      <c r="GK234">
        <f t="shared" si="23"/>
        <v>0</v>
      </c>
    </row>
    <row r="235" spans="1:193" x14ac:dyDescent="0.25">
      <c r="A235">
        <v>1827</v>
      </c>
      <c r="GF235" s="1">
        <f t="shared" si="18"/>
        <v>0</v>
      </c>
      <c r="GG235" s="1">
        <f t="shared" si="19"/>
        <v>0</v>
      </c>
      <c r="GH235">
        <f t="shared" si="20"/>
        <v>0</v>
      </c>
      <c r="GI235">
        <f t="shared" si="21"/>
        <v>0</v>
      </c>
      <c r="GJ235">
        <f t="shared" si="22"/>
        <v>0</v>
      </c>
      <c r="GK235">
        <f t="shared" si="23"/>
        <v>0</v>
      </c>
    </row>
    <row r="236" spans="1:193" x14ac:dyDescent="0.25">
      <c r="A236">
        <v>1828</v>
      </c>
      <c r="GF236" s="1">
        <f t="shared" si="18"/>
        <v>0</v>
      </c>
      <c r="GG236" s="1">
        <f t="shared" si="19"/>
        <v>0</v>
      </c>
      <c r="GH236">
        <f t="shared" si="20"/>
        <v>0</v>
      </c>
      <c r="GI236">
        <f t="shared" si="21"/>
        <v>0</v>
      </c>
      <c r="GJ236">
        <f t="shared" si="22"/>
        <v>0</v>
      </c>
      <c r="GK236">
        <f t="shared" si="23"/>
        <v>0</v>
      </c>
    </row>
    <row r="237" spans="1:193" x14ac:dyDescent="0.25">
      <c r="A237">
        <v>1829</v>
      </c>
      <c r="BV237">
        <v>303</v>
      </c>
      <c r="BW237">
        <v>279</v>
      </c>
      <c r="EX237">
        <v>53</v>
      </c>
      <c r="EY237">
        <v>46</v>
      </c>
      <c r="GD237">
        <v>356</v>
      </c>
      <c r="GE237">
        <v>325</v>
      </c>
      <c r="GF237" s="1">
        <f t="shared" si="18"/>
        <v>303</v>
      </c>
      <c r="GG237" s="1">
        <f t="shared" si="19"/>
        <v>279</v>
      </c>
      <c r="GH237">
        <f t="shared" si="20"/>
        <v>53</v>
      </c>
      <c r="GI237">
        <f t="shared" si="21"/>
        <v>46</v>
      </c>
      <c r="GJ237">
        <f t="shared" si="22"/>
        <v>303</v>
      </c>
      <c r="GK237">
        <f t="shared" si="23"/>
        <v>279</v>
      </c>
    </row>
    <row r="238" spans="1:193" x14ac:dyDescent="0.25">
      <c r="A238" t="s">
        <v>7</v>
      </c>
      <c r="B238" s="1">
        <v>4412</v>
      </c>
      <c r="C238" s="1">
        <v>3597</v>
      </c>
      <c r="D238">
        <v>83</v>
      </c>
      <c r="E238">
        <v>58</v>
      </c>
      <c r="AR238" s="1">
        <v>1230</v>
      </c>
      <c r="AS238" s="1">
        <v>1004</v>
      </c>
      <c r="BB238">
        <v>101</v>
      </c>
      <c r="BC238">
        <v>85</v>
      </c>
      <c r="BR238" s="1">
        <v>1517</v>
      </c>
      <c r="BS238" s="1">
        <v>1306</v>
      </c>
      <c r="BT238">
        <v>303</v>
      </c>
      <c r="BU238">
        <v>279</v>
      </c>
      <c r="BV238">
        <v>662</v>
      </c>
      <c r="BW238">
        <v>608</v>
      </c>
      <c r="BX238" s="1">
        <v>2188</v>
      </c>
      <c r="BY238" s="1">
        <v>1831</v>
      </c>
      <c r="BZ238" s="1">
        <v>148678</v>
      </c>
      <c r="CA238" s="1">
        <v>129196</v>
      </c>
      <c r="CB238" s="1">
        <v>262395</v>
      </c>
      <c r="CC238" s="1">
        <v>227165</v>
      </c>
      <c r="CL238">
        <v>310</v>
      </c>
      <c r="CM238">
        <v>273</v>
      </c>
      <c r="CT238">
        <v>309</v>
      </c>
      <c r="CU238">
        <v>277</v>
      </c>
      <c r="CV238" s="1">
        <v>2510</v>
      </c>
      <c r="CW238" s="1">
        <v>2072</v>
      </c>
      <c r="CZ238">
        <v>230</v>
      </c>
      <c r="DA238">
        <v>200</v>
      </c>
      <c r="DB238">
        <v>544</v>
      </c>
      <c r="DC238">
        <v>470</v>
      </c>
      <c r="DD238" s="1">
        <v>1688</v>
      </c>
      <c r="DE238" s="1">
        <v>1276</v>
      </c>
      <c r="DF238" s="1">
        <v>2151</v>
      </c>
      <c r="DG238" s="1">
        <v>1811</v>
      </c>
      <c r="DJ238" s="1">
        <v>2131</v>
      </c>
      <c r="DK238" s="1">
        <v>1973</v>
      </c>
      <c r="DP238" s="1">
        <v>6285</v>
      </c>
      <c r="DQ238" s="1">
        <v>4971</v>
      </c>
      <c r="DR238" s="1">
        <v>2060</v>
      </c>
      <c r="DS238" s="1">
        <v>1734</v>
      </c>
      <c r="DT238" s="1">
        <v>1011</v>
      </c>
      <c r="DU238">
        <v>759</v>
      </c>
      <c r="DV238">
        <v>943</v>
      </c>
      <c r="DW238">
        <v>865</v>
      </c>
      <c r="DX238" s="1">
        <v>3172</v>
      </c>
      <c r="DY238" s="1">
        <v>2558</v>
      </c>
      <c r="DZ238" s="1">
        <v>5983</v>
      </c>
      <c r="EA238" s="1">
        <v>4938</v>
      </c>
      <c r="ED238" s="1">
        <v>3255</v>
      </c>
      <c r="EE238" s="1">
        <v>2823</v>
      </c>
      <c r="EF238" s="1">
        <v>16339</v>
      </c>
      <c r="EG238" s="1">
        <v>13143</v>
      </c>
      <c r="EH238" s="1">
        <v>4190</v>
      </c>
      <c r="EI238" s="1">
        <v>3190</v>
      </c>
      <c r="EN238">
        <v>300</v>
      </c>
      <c r="EO238">
        <v>210</v>
      </c>
      <c r="EP238" s="1">
        <v>30681</v>
      </c>
      <c r="EQ238" s="1">
        <v>25274</v>
      </c>
      <c r="ER238">
        <v>716</v>
      </c>
      <c r="ES238">
        <v>618</v>
      </c>
      <c r="ET238">
        <v>684</v>
      </c>
      <c r="EU238">
        <v>556</v>
      </c>
      <c r="EX238">
        <v>268</v>
      </c>
      <c r="EY238">
        <v>262</v>
      </c>
      <c r="FF238">
        <v>500</v>
      </c>
      <c r="FG238">
        <v>100</v>
      </c>
      <c r="FH238">
        <v>43</v>
      </c>
      <c r="FI238">
        <v>37</v>
      </c>
      <c r="FJ238">
        <v>262</v>
      </c>
      <c r="FK238">
        <v>228</v>
      </c>
      <c r="FT238" s="1">
        <v>1331</v>
      </c>
      <c r="FU238" s="1">
        <v>1130</v>
      </c>
      <c r="GD238" s="1">
        <v>509465</v>
      </c>
      <c r="GE238" s="1">
        <v>436877</v>
      </c>
      <c r="GF238" s="1">
        <f t="shared" si="18"/>
        <v>503897</v>
      </c>
      <c r="GG238" s="1">
        <f t="shared" si="19"/>
        <v>432595</v>
      </c>
      <c r="GH238">
        <f t="shared" si="20"/>
        <v>5568</v>
      </c>
      <c r="GI238">
        <f t="shared" si="21"/>
        <v>4282</v>
      </c>
      <c r="GJ238">
        <f t="shared" si="22"/>
        <v>503897</v>
      </c>
      <c r="GK238">
        <f t="shared" si="23"/>
        <v>432595</v>
      </c>
    </row>
    <row r="239" spans="1:193" x14ac:dyDescent="0.25">
      <c r="GD239"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38"/>
  <sheetViews>
    <sheetView zoomScale="85" zoomScaleNormal="85" workbookViewId="0">
      <pane xSplit="1" ySplit="3" topLeftCell="BN226" activePane="bottomRight" state="frozen"/>
      <selection pane="topRight" activeCell="B1" sqref="B1"/>
      <selection pane="bottomLeft" activeCell="A4" sqref="A4"/>
      <selection pane="bottomRight" activeCell="BT238" sqref="BT238:BU238"/>
    </sheetView>
  </sheetViews>
  <sheetFormatPr defaultRowHeight="15" x14ac:dyDescent="0.25"/>
  <cols>
    <col min="1" max="1" width="6.28515625" bestFit="1" customWidth="1"/>
    <col min="2" max="2" width="9.85546875" bestFit="1" customWidth="1"/>
    <col min="3" max="3" width="12.7109375" bestFit="1" customWidth="1"/>
    <col min="4" max="4" width="23" bestFit="1" customWidth="1"/>
    <col min="5" max="5" width="12.7109375" bestFit="1" customWidth="1"/>
    <col min="6" max="6" width="11.7109375" bestFit="1" customWidth="1"/>
    <col min="7" max="7" width="12.7109375" bestFit="1" customWidth="1"/>
    <col min="8" max="8" width="18" bestFit="1" customWidth="1"/>
    <col min="9" max="9" width="12.7109375" bestFit="1" customWidth="1"/>
    <col min="10" max="10" width="10.42578125" bestFit="1" customWidth="1"/>
    <col min="11" max="11" width="12.7109375" bestFit="1" customWidth="1"/>
    <col min="12" max="12" width="17.42578125" bestFit="1" customWidth="1"/>
    <col min="13" max="13" width="12.7109375" bestFit="1" customWidth="1"/>
    <col min="14" max="14" width="16.28515625" bestFit="1" customWidth="1"/>
    <col min="15" max="15" width="12.7109375" bestFit="1" customWidth="1"/>
    <col min="16" max="16" width="9.85546875" bestFit="1" customWidth="1"/>
    <col min="17" max="17" width="12.7109375" bestFit="1" customWidth="1"/>
    <col min="18" max="18" width="9.85546875" bestFit="1" customWidth="1"/>
    <col min="19" max="19" width="12.7109375" bestFit="1" customWidth="1"/>
    <col min="20" max="20" width="9.85546875" bestFit="1" customWidth="1"/>
    <col min="21" max="21" width="12.7109375" bestFit="1" customWidth="1"/>
    <col min="22" max="22" width="9.85546875" bestFit="1" customWidth="1"/>
    <col min="23" max="23" width="12.7109375" bestFit="1" customWidth="1"/>
    <col min="24" max="24" width="9.85546875" bestFit="1" customWidth="1"/>
    <col min="25" max="25" width="12.7109375" bestFit="1" customWidth="1"/>
    <col min="26" max="26" width="13.42578125" bestFit="1" customWidth="1"/>
    <col min="27" max="27" width="12.7109375" bestFit="1" customWidth="1"/>
    <col min="28" max="28" width="10.5703125" bestFit="1" customWidth="1"/>
    <col min="29" max="29" width="12.7109375" bestFit="1" customWidth="1"/>
    <col min="30" max="30" width="17.85546875" bestFit="1" customWidth="1"/>
    <col min="31" max="31" width="12.7109375" bestFit="1" customWidth="1"/>
    <col min="32" max="32" width="16.5703125" bestFit="1" customWidth="1"/>
    <col min="33" max="33" width="12.7109375" bestFit="1" customWidth="1"/>
    <col min="34" max="34" width="22.140625" bestFit="1" customWidth="1"/>
    <col min="35" max="35" width="12.7109375" bestFit="1" customWidth="1"/>
    <col min="36" max="36" width="16.5703125" bestFit="1" customWidth="1"/>
    <col min="37" max="37" width="12.7109375" bestFit="1" customWidth="1"/>
    <col min="38" max="38" width="10.85546875" bestFit="1" customWidth="1"/>
    <col min="39" max="39" width="12.7109375" bestFit="1" customWidth="1"/>
    <col min="40" max="40" width="11.85546875" bestFit="1" customWidth="1"/>
    <col min="41" max="41" width="12.7109375" bestFit="1" customWidth="1"/>
    <col min="42" max="42" width="13.7109375" bestFit="1" customWidth="1"/>
    <col min="43" max="43" width="12.7109375" bestFit="1" customWidth="1"/>
    <col min="44" max="44" width="27.85546875" bestFit="1" customWidth="1"/>
    <col min="45" max="45" width="12.7109375" bestFit="1" customWidth="1"/>
    <col min="46" max="46" width="15.7109375" bestFit="1" customWidth="1"/>
    <col min="47" max="47" width="12.7109375" bestFit="1" customWidth="1"/>
    <col min="48" max="48" width="13.7109375" bestFit="1" customWidth="1"/>
    <col min="49" max="49" width="12.7109375" bestFit="1" customWidth="1"/>
    <col min="50" max="50" width="18.140625" bestFit="1" customWidth="1"/>
    <col min="51" max="51" width="12.7109375" bestFit="1" customWidth="1"/>
    <col min="52" max="52" width="16.5703125" bestFit="1" customWidth="1"/>
    <col min="53" max="53" width="12.7109375" bestFit="1" customWidth="1"/>
    <col min="54" max="54" width="11.140625" bestFit="1" customWidth="1"/>
    <col min="55" max="55" width="12.7109375" bestFit="1" customWidth="1"/>
    <col min="56" max="56" width="22.85546875" bestFit="1" customWidth="1"/>
    <col min="57" max="57" width="12.7109375" bestFit="1" customWidth="1"/>
    <col min="58" max="58" width="13.5703125" bestFit="1" customWidth="1"/>
    <col min="59" max="59" width="12.7109375" bestFit="1" customWidth="1"/>
    <col min="60" max="60" width="22.42578125" bestFit="1" customWidth="1"/>
    <col min="61" max="61" width="12.7109375" bestFit="1" customWidth="1"/>
    <col min="62" max="62" width="9.85546875" bestFit="1" customWidth="1"/>
    <col min="63" max="63" width="12.7109375" bestFit="1" customWidth="1"/>
    <col min="64" max="64" width="9.85546875" bestFit="1" customWidth="1"/>
    <col min="65" max="65" width="12.7109375" bestFit="1" customWidth="1"/>
    <col min="66" max="66" width="12.140625" bestFit="1" customWidth="1"/>
    <col min="67" max="67" width="12.7109375" bestFit="1" customWidth="1"/>
    <col min="68" max="68" width="16" bestFit="1" customWidth="1"/>
    <col min="69" max="69" width="12.7109375" bestFit="1" customWidth="1"/>
    <col min="70" max="70" width="16.85546875" bestFit="1" customWidth="1"/>
    <col min="71" max="71" width="12.7109375" bestFit="1" customWidth="1"/>
    <col min="72" max="72" width="9.85546875" bestFit="1" customWidth="1"/>
    <col min="73" max="73" width="12.7109375" bestFit="1" customWidth="1"/>
    <col min="74" max="74" width="9.85546875" bestFit="1" customWidth="1"/>
    <col min="75" max="75" width="12.7109375" bestFit="1" customWidth="1"/>
  </cols>
  <sheetData>
    <row r="1" spans="1:81" x14ac:dyDescent="0.25">
      <c r="A1" t="s">
        <v>117</v>
      </c>
      <c r="B1" t="s">
        <v>0</v>
      </c>
      <c r="D1" t="s">
        <v>1</v>
      </c>
      <c r="N1" t="s">
        <v>102</v>
      </c>
      <c r="AJ1" t="s">
        <v>103</v>
      </c>
      <c r="AT1" t="s">
        <v>104</v>
      </c>
      <c r="AX1" t="s">
        <v>72</v>
      </c>
      <c r="AZ1" t="s">
        <v>95</v>
      </c>
      <c r="BJ1" t="s">
        <v>4</v>
      </c>
      <c r="BT1" t="s">
        <v>5</v>
      </c>
      <c r="BV1" t="s">
        <v>7</v>
      </c>
      <c r="BX1" s="20" t="s">
        <v>256</v>
      </c>
      <c r="BZ1" s="20" t="s">
        <v>254</v>
      </c>
      <c r="CB1" s="20" t="s">
        <v>255</v>
      </c>
    </row>
    <row r="2" spans="1:81" x14ac:dyDescent="0.25">
      <c r="D2" t="s">
        <v>105</v>
      </c>
      <c r="F2" t="s">
        <v>106</v>
      </c>
      <c r="H2" t="s">
        <v>107</v>
      </c>
      <c r="J2" t="s">
        <v>108</v>
      </c>
      <c r="L2" t="s">
        <v>109</v>
      </c>
      <c r="N2" t="s">
        <v>62</v>
      </c>
      <c r="P2" t="s">
        <v>57</v>
      </c>
      <c r="R2" t="s">
        <v>51</v>
      </c>
      <c r="T2" t="s">
        <v>52</v>
      </c>
      <c r="V2" t="s">
        <v>59</v>
      </c>
      <c r="X2" t="s">
        <v>55</v>
      </c>
      <c r="Z2" t="s">
        <v>64</v>
      </c>
      <c r="AB2" t="s">
        <v>58</v>
      </c>
      <c r="AD2" t="s">
        <v>110</v>
      </c>
      <c r="AF2" t="s">
        <v>111</v>
      </c>
      <c r="AH2" t="s">
        <v>66</v>
      </c>
      <c r="AJ2" t="s">
        <v>70</v>
      </c>
      <c r="AL2" t="s">
        <v>67</v>
      </c>
      <c r="AN2" t="s">
        <v>112</v>
      </c>
      <c r="AP2" t="s">
        <v>69</v>
      </c>
      <c r="AR2" t="s">
        <v>113</v>
      </c>
      <c r="AT2" t="s">
        <v>46</v>
      </c>
      <c r="AV2" t="s">
        <v>47</v>
      </c>
      <c r="AZ2" t="s">
        <v>44</v>
      </c>
      <c r="BB2" t="s">
        <v>43</v>
      </c>
      <c r="BD2" t="s">
        <v>75</v>
      </c>
      <c r="BF2" t="s">
        <v>76</v>
      </c>
      <c r="BH2" t="s">
        <v>114</v>
      </c>
      <c r="BJ2" t="s">
        <v>78</v>
      </c>
      <c r="BL2" t="s">
        <v>79</v>
      </c>
      <c r="BN2" t="s">
        <v>80</v>
      </c>
      <c r="BP2" t="s">
        <v>115</v>
      </c>
      <c r="BR2" t="s">
        <v>116</v>
      </c>
      <c r="BV2" t="s">
        <v>7</v>
      </c>
      <c r="BX2" s="20" t="s">
        <v>256</v>
      </c>
      <c r="BZ2" s="20" t="s">
        <v>254</v>
      </c>
      <c r="CB2" s="20" t="s">
        <v>255</v>
      </c>
    </row>
    <row r="3" spans="1:81" x14ac:dyDescent="0.25">
      <c r="B3" t="s">
        <v>100</v>
      </c>
      <c r="C3" t="s">
        <v>101</v>
      </c>
      <c r="D3" t="s">
        <v>100</v>
      </c>
      <c r="E3" t="s">
        <v>101</v>
      </c>
      <c r="F3" t="s">
        <v>100</v>
      </c>
      <c r="G3" t="s">
        <v>101</v>
      </c>
      <c r="H3" t="s">
        <v>100</v>
      </c>
      <c r="I3" t="s">
        <v>101</v>
      </c>
      <c r="J3" t="s">
        <v>100</v>
      </c>
      <c r="K3" t="s">
        <v>101</v>
      </c>
      <c r="L3" t="s">
        <v>100</v>
      </c>
      <c r="M3" t="s">
        <v>101</v>
      </c>
      <c r="N3" t="s">
        <v>100</v>
      </c>
      <c r="O3" t="s">
        <v>101</v>
      </c>
      <c r="P3" t="s">
        <v>100</v>
      </c>
      <c r="Q3" t="s">
        <v>101</v>
      </c>
      <c r="R3" t="s">
        <v>100</v>
      </c>
      <c r="S3" t="s">
        <v>101</v>
      </c>
      <c r="T3" t="s">
        <v>100</v>
      </c>
      <c r="U3" t="s">
        <v>101</v>
      </c>
      <c r="V3" t="s">
        <v>100</v>
      </c>
      <c r="W3" t="s">
        <v>101</v>
      </c>
      <c r="X3" t="s">
        <v>100</v>
      </c>
      <c r="Y3" t="s">
        <v>101</v>
      </c>
      <c r="Z3" t="s">
        <v>100</v>
      </c>
      <c r="AA3" t="s">
        <v>101</v>
      </c>
      <c r="AB3" t="s">
        <v>100</v>
      </c>
      <c r="AC3" t="s">
        <v>101</v>
      </c>
      <c r="AD3" t="s">
        <v>100</v>
      </c>
      <c r="AE3" t="s">
        <v>101</v>
      </c>
      <c r="AF3" t="s">
        <v>100</v>
      </c>
      <c r="AG3" t="s">
        <v>101</v>
      </c>
      <c r="AH3" t="s">
        <v>100</v>
      </c>
      <c r="AI3" t="s">
        <v>101</v>
      </c>
      <c r="AJ3" t="s">
        <v>100</v>
      </c>
      <c r="AK3" t="s">
        <v>101</v>
      </c>
      <c r="AL3" t="s">
        <v>100</v>
      </c>
      <c r="AM3" t="s">
        <v>101</v>
      </c>
      <c r="AN3" t="s">
        <v>100</v>
      </c>
      <c r="AO3" t="s">
        <v>101</v>
      </c>
      <c r="AP3" t="s">
        <v>100</v>
      </c>
      <c r="AQ3" t="s">
        <v>101</v>
      </c>
      <c r="AR3" t="s">
        <v>100</v>
      </c>
      <c r="AS3" t="s">
        <v>101</v>
      </c>
      <c r="AT3" t="s">
        <v>100</v>
      </c>
      <c r="AU3" t="s">
        <v>101</v>
      </c>
      <c r="AV3" t="s">
        <v>100</v>
      </c>
      <c r="AW3" t="s">
        <v>101</v>
      </c>
      <c r="AX3" t="s">
        <v>100</v>
      </c>
      <c r="AY3" t="s">
        <v>101</v>
      </c>
      <c r="AZ3" t="s">
        <v>100</v>
      </c>
      <c r="BA3" t="s">
        <v>101</v>
      </c>
      <c r="BB3" t="s">
        <v>100</v>
      </c>
      <c r="BC3" t="s">
        <v>101</v>
      </c>
      <c r="BD3" t="s">
        <v>100</v>
      </c>
      <c r="BE3" t="s">
        <v>101</v>
      </c>
      <c r="BF3" t="s">
        <v>100</v>
      </c>
      <c r="BG3" t="s">
        <v>101</v>
      </c>
      <c r="BH3" t="s">
        <v>100</v>
      </c>
      <c r="BI3" t="s">
        <v>101</v>
      </c>
      <c r="BJ3" t="s">
        <v>100</v>
      </c>
      <c r="BK3" t="s">
        <v>101</v>
      </c>
      <c r="BL3" t="s">
        <v>100</v>
      </c>
      <c r="BM3" t="s">
        <v>101</v>
      </c>
      <c r="BN3" t="s">
        <v>100</v>
      </c>
      <c r="BO3" t="s">
        <v>101</v>
      </c>
      <c r="BP3" t="s">
        <v>100</v>
      </c>
      <c r="BQ3" t="s">
        <v>101</v>
      </c>
      <c r="BR3" t="s">
        <v>100</v>
      </c>
      <c r="BS3" t="s">
        <v>101</v>
      </c>
      <c r="BT3" t="s">
        <v>100</v>
      </c>
      <c r="BU3" t="s">
        <v>101</v>
      </c>
      <c r="BV3" t="s">
        <v>100</v>
      </c>
      <c r="BW3" t="s">
        <v>101</v>
      </c>
      <c r="BX3" s="20" t="s">
        <v>100</v>
      </c>
      <c r="BY3" s="20" t="s">
        <v>101</v>
      </c>
      <c r="BZ3" s="20" t="s">
        <v>100</v>
      </c>
      <c r="CA3" s="20" t="s">
        <v>101</v>
      </c>
      <c r="CB3" s="20" t="s">
        <v>100</v>
      </c>
      <c r="CC3" s="20" t="s">
        <v>101</v>
      </c>
    </row>
    <row r="4" spans="1:81" x14ac:dyDescent="0.25">
      <c r="A4">
        <v>1596</v>
      </c>
      <c r="B4">
        <v>83</v>
      </c>
      <c r="C4">
        <v>58</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83</v>
      </c>
      <c r="BW4">
        <v>58</v>
      </c>
      <c r="BX4" s="1">
        <f>D4+F4+J4+H4+L4+N4+P4+R4+T4+V4+X4+Z4+AB4+AD4+AF4+AH4+AJ4+AL4+AN4+AP4+AR4+AT4+AV4+AX4+AZ4+BB4+BD4+BF4+BH4+BJ4+BL4+BN4+BP4+BR4</f>
        <v>0</v>
      </c>
      <c r="BY4" s="1">
        <f>E4+G4+K4+I4+M4+O4+Q4+S4+U4+W4+Y4+AA4+AC4+AE4+AG4+AI4+AK4+AM4+AO4+AQ4+AS4+AU4+AW4+AY4+BA4+BC4+BE4+BG4+BI4+BK4+BM4+BO4+BQ4+BS4</f>
        <v>0</v>
      </c>
      <c r="BZ4" s="1">
        <f>BT4+B4</f>
        <v>83</v>
      </c>
      <c r="CA4" s="1">
        <f>BU4+C4</f>
        <v>58</v>
      </c>
      <c r="CB4" s="1">
        <f>BV4-BZ4</f>
        <v>0</v>
      </c>
      <c r="CC4" s="1">
        <f>BW4-CA4</f>
        <v>0</v>
      </c>
    </row>
    <row r="5" spans="1:81" x14ac:dyDescent="0.25">
      <c r="A5">
        <v>1597</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668</v>
      </c>
      <c r="BQ5">
        <v>574</v>
      </c>
      <c r="BR5">
        <v>334</v>
      </c>
      <c r="BS5">
        <v>287</v>
      </c>
      <c r="BT5">
        <v>0</v>
      </c>
      <c r="BU5">
        <v>0</v>
      </c>
      <c r="BV5" s="1">
        <v>1002</v>
      </c>
      <c r="BW5">
        <v>861</v>
      </c>
      <c r="BX5" s="1">
        <f t="shared" ref="BX5:BX68" si="0">D5+F5+J5+H5+L5+N5+P5+R5+T5+V5+X5+Z5+AB5+AD5+AF5+AH5+AJ5+AL5+AN5+AP5+AR5+AT5+AV5+AX5+AZ5+BB5+BD5+BF5+BH5+BJ5+BL5+BN5+BP5+BR5</f>
        <v>1002</v>
      </c>
      <c r="BY5" s="1">
        <f t="shared" ref="BY5:BY68" si="1">E5+G5+K5+I5+M5+O5+Q5+S5+U5+W5+Y5+AA5+AC5+AE5+AG5+AI5+AK5+AM5+AO5+AQ5+AS5+AU5+AW5+AY5+BA5+BC5+BE5+BG5+BI5+BK5+BM5+BO5+BQ5+BS5</f>
        <v>861</v>
      </c>
      <c r="BZ5" s="1">
        <f t="shared" ref="BZ5:BZ68" si="2">BT5+B5</f>
        <v>0</v>
      </c>
      <c r="CA5" s="1">
        <f t="shared" ref="CA5:CA68" si="3">BU5+C5</f>
        <v>0</v>
      </c>
      <c r="CB5" s="1">
        <f t="shared" ref="CB5:CB68" si="4">BV5-BT5-B5</f>
        <v>1002</v>
      </c>
      <c r="CC5" s="1">
        <f t="shared" ref="CC5:CC68" si="5">BW5-BU5-C5</f>
        <v>861</v>
      </c>
    </row>
    <row r="6" spans="1:81" x14ac:dyDescent="0.25">
      <c r="A6">
        <v>1598</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280</v>
      </c>
      <c r="BQ6">
        <v>241</v>
      </c>
      <c r="BR6">
        <v>0</v>
      </c>
      <c r="BS6">
        <v>0</v>
      </c>
      <c r="BT6">
        <v>0</v>
      </c>
      <c r="BU6">
        <v>0</v>
      </c>
      <c r="BV6">
        <v>280</v>
      </c>
      <c r="BW6">
        <v>241</v>
      </c>
      <c r="BX6" s="1">
        <f t="shared" si="0"/>
        <v>280</v>
      </c>
      <c r="BY6" s="1">
        <f t="shared" si="1"/>
        <v>241</v>
      </c>
      <c r="BZ6" s="1">
        <f t="shared" si="2"/>
        <v>0</v>
      </c>
      <c r="CA6" s="1">
        <f t="shared" si="3"/>
        <v>0</v>
      </c>
      <c r="CB6" s="1">
        <f t="shared" si="4"/>
        <v>280</v>
      </c>
      <c r="CC6" s="1">
        <f t="shared" si="5"/>
        <v>241</v>
      </c>
    </row>
    <row r="7" spans="1:81" x14ac:dyDescent="0.25">
      <c r="A7">
        <v>1599</v>
      </c>
      <c r="B7">
        <v>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s="1">
        <f t="shared" si="0"/>
        <v>0</v>
      </c>
      <c r="BY7" s="1">
        <f t="shared" si="1"/>
        <v>0</v>
      </c>
      <c r="BZ7" s="1">
        <f t="shared" si="2"/>
        <v>0</v>
      </c>
      <c r="CA7" s="1">
        <f t="shared" si="3"/>
        <v>0</v>
      </c>
      <c r="CB7" s="1">
        <f t="shared" si="4"/>
        <v>0</v>
      </c>
      <c r="CC7" s="1">
        <f t="shared" si="5"/>
        <v>0</v>
      </c>
    </row>
    <row r="8" spans="1:81" x14ac:dyDescent="0.25">
      <c r="A8">
        <v>1600</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s="1">
        <f t="shared" si="0"/>
        <v>0</v>
      </c>
      <c r="BY8" s="1">
        <f t="shared" si="1"/>
        <v>0</v>
      </c>
      <c r="BZ8" s="1">
        <f t="shared" si="2"/>
        <v>0</v>
      </c>
      <c r="CA8" s="1">
        <f t="shared" si="3"/>
        <v>0</v>
      </c>
      <c r="CB8" s="1">
        <f t="shared" si="4"/>
        <v>0</v>
      </c>
      <c r="CC8" s="1">
        <f t="shared" si="5"/>
        <v>0</v>
      </c>
    </row>
    <row r="9" spans="1:81" x14ac:dyDescent="0.25">
      <c r="A9">
        <v>1601</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s="1">
        <f t="shared" si="0"/>
        <v>0</v>
      </c>
      <c r="BY9" s="1">
        <f t="shared" si="1"/>
        <v>0</v>
      </c>
      <c r="BZ9" s="1">
        <f t="shared" si="2"/>
        <v>0</v>
      </c>
      <c r="CA9" s="1">
        <f t="shared" si="3"/>
        <v>0</v>
      </c>
      <c r="CB9" s="1">
        <f t="shared" si="4"/>
        <v>0</v>
      </c>
      <c r="CC9" s="1">
        <f t="shared" si="5"/>
        <v>0</v>
      </c>
    </row>
    <row r="10" spans="1:81" x14ac:dyDescent="0.25">
      <c r="A10">
        <v>1602</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s="1">
        <f t="shared" si="0"/>
        <v>0</v>
      </c>
      <c r="BY10" s="1">
        <f t="shared" si="1"/>
        <v>0</v>
      </c>
      <c r="BZ10" s="1">
        <f t="shared" si="2"/>
        <v>0</v>
      </c>
      <c r="CA10" s="1">
        <f t="shared" si="3"/>
        <v>0</v>
      </c>
      <c r="CB10" s="1">
        <f t="shared" si="4"/>
        <v>0</v>
      </c>
      <c r="CC10" s="1">
        <f t="shared" si="5"/>
        <v>0</v>
      </c>
    </row>
    <row r="11" spans="1:81" x14ac:dyDescent="0.25">
      <c r="A11">
        <v>1603</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s="1">
        <f t="shared" si="0"/>
        <v>0</v>
      </c>
      <c r="BY11" s="1">
        <f t="shared" si="1"/>
        <v>0</v>
      </c>
      <c r="BZ11" s="1">
        <f t="shared" si="2"/>
        <v>0</v>
      </c>
      <c r="CA11" s="1">
        <f t="shared" si="3"/>
        <v>0</v>
      </c>
      <c r="CB11" s="1">
        <f t="shared" si="4"/>
        <v>0</v>
      </c>
      <c r="CC11" s="1">
        <f t="shared" si="5"/>
        <v>0</v>
      </c>
    </row>
    <row r="12" spans="1:81" x14ac:dyDescent="0.25">
      <c r="A12">
        <v>1604</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334</v>
      </c>
      <c r="BO12">
        <v>287</v>
      </c>
      <c r="BP12">
        <v>0</v>
      </c>
      <c r="BQ12">
        <v>0</v>
      </c>
      <c r="BR12">
        <v>0</v>
      </c>
      <c r="BS12">
        <v>0</v>
      </c>
      <c r="BT12">
        <v>0</v>
      </c>
      <c r="BU12">
        <v>0</v>
      </c>
      <c r="BV12">
        <v>334</v>
      </c>
      <c r="BW12">
        <v>287</v>
      </c>
      <c r="BX12" s="1">
        <f t="shared" si="0"/>
        <v>334</v>
      </c>
      <c r="BY12" s="1">
        <f t="shared" si="1"/>
        <v>287</v>
      </c>
      <c r="BZ12" s="1">
        <f t="shared" si="2"/>
        <v>0</v>
      </c>
      <c r="CA12" s="1">
        <f t="shared" si="3"/>
        <v>0</v>
      </c>
      <c r="CB12" s="1">
        <f t="shared" si="4"/>
        <v>334</v>
      </c>
      <c r="CC12" s="1">
        <f t="shared" si="5"/>
        <v>287</v>
      </c>
    </row>
    <row r="13" spans="1:81" x14ac:dyDescent="0.25">
      <c r="A13">
        <v>1605</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s="1">
        <f t="shared" si="0"/>
        <v>0</v>
      </c>
      <c r="BY13" s="1">
        <f t="shared" si="1"/>
        <v>0</v>
      </c>
      <c r="BZ13" s="1">
        <f t="shared" si="2"/>
        <v>0</v>
      </c>
      <c r="CA13" s="1">
        <f t="shared" si="3"/>
        <v>0</v>
      </c>
      <c r="CB13" s="1">
        <f t="shared" si="4"/>
        <v>0</v>
      </c>
      <c r="CC13" s="1">
        <f t="shared" si="5"/>
        <v>0</v>
      </c>
    </row>
    <row r="14" spans="1:81" x14ac:dyDescent="0.25">
      <c r="A14">
        <v>1606</v>
      </c>
      <c r="B14">
        <v>0</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544</v>
      </c>
      <c r="AG14">
        <v>470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544</v>
      </c>
      <c r="BW14">
        <v>470</v>
      </c>
      <c r="BX14" s="1">
        <f t="shared" si="0"/>
        <v>544</v>
      </c>
      <c r="BY14" s="1">
        <f t="shared" si="1"/>
        <v>470</v>
      </c>
      <c r="BZ14" s="1">
        <f t="shared" si="2"/>
        <v>0</v>
      </c>
      <c r="CA14" s="1">
        <f t="shared" si="3"/>
        <v>0</v>
      </c>
      <c r="CB14" s="1">
        <f t="shared" si="4"/>
        <v>544</v>
      </c>
      <c r="CC14" s="1">
        <f t="shared" si="5"/>
        <v>470</v>
      </c>
    </row>
    <row r="15" spans="1:81" x14ac:dyDescent="0.25">
      <c r="A15">
        <v>1607</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s="1">
        <f t="shared" si="0"/>
        <v>0</v>
      </c>
      <c r="BY15" s="1">
        <f t="shared" si="1"/>
        <v>0</v>
      </c>
      <c r="BZ15" s="1">
        <f t="shared" si="2"/>
        <v>0</v>
      </c>
      <c r="CA15" s="1">
        <f t="shared" si="3"/>
        <v>0</v>
      </c>
      <c r="CB15" s="1">
        <f t="shared" si="4"/>
        <v>0</v>
      </c>
      <c r="CC15" s="1">
        <f t="shared" si="5"/>
        <v>0</v>
      </c>
    </row>
    <row r="16" spans="1:81" x14ac:dyDescent="0.25">
      <c r="A16">
        <v>1608</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s="1">
        <f t="shared" si="0"/>
        <v>0</v>
      </c>
      <c r="BY16" s="1">
        <f t="shared" si="1"/>
        <v>0</v>
      </c>
      <c r="BZ16" s="1">
        <f t="shared" si="2"/>
        <v>0</v>
      </c>
      <c r="CA16" s="1">
        <f t="shared" si="3"/>
        <v>0</v>
      </c>
      <c r="CB16" s="1">
        <f t="shared" si="4"/>
        <v>0</v>
      </c>
      <c r="CC16" s="1">
        <f t="shared" si="5"/>
        <v>0</v>
      </c>
    </row>
    <row r="17" spans="1:81" x14ac:dyDescent="0.25">
      <c r="A17">
        <v>1609</v>
      </c>
      <c r="B17">
        <v>0</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s="1">
        <f t="shared" si="0"/>
        <v>0</v>
      </c>
      <c r="BY17" s="1">
        <f t="shared" si="1"/>
        <v>0</v>
      </c>
      <c r="BZ17" s="1">
        <f t="shared" si="2"/>
        <v>0</v>
      </c>
      <c r="CA17" s="1">
        <f t="shared" si="3"/>
        <v>0</v>
      </c>
      <c r="CB17" s="1">
        <f t="shared" si="4"/>
        <v>0</v>
      </c>
      <c r="CC17" s="1">
        <f t="shared" si="5"/>
        <v>0</v>
      </c>
    </row>
    <row r="18" spans="1:81" x14ac:dyDescent="0.25">
      <c r="A18">
        <v>1610</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s="1">
        <f t="shared" si="0"/>
        <v>0</v>
      </c>
      <c r="BY18" s="1">
        <f t="shared" si="1"/>
        <v>0</v>
      </c>
      <c r="BZ18" s="1">
        <f t="shared" si="2"/>
        <v>0</v>
      </c>
      <c r="CA18" s="1">
        <f t="shared" si="3"/>
        <v>0</v>
      </c>
      <c r="CB18" s="1">
        <f t="shared" si="4"/>
        <v>0</v>
      </c>
      <c r="CC18" s="1">
        <f t="shared" si="5"/>
        <v>0</v>
      </c>
    </row>
    <row r="19" spans="1:81" x14ac:dyDescent="0.25">
      <c r="A19">
        <v>1611</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s="1">
        <f t="shared" si="0"/>
        <v>0</v>
      </c>
      <c r="BY19" s="1">
        <f t="shared" si="1"/>
        <v>0</v>
      </c>
      <c r="BZ19" s="1">
        <f t="shared" si="2"/>
        <v>0</v>
      </c>
      <c r="CA19" s="1">
        <f t="shared" si="3"/>
        <v>0</v>
      </c>
      <c r="CB19" s="1">
        <f t="shared" si="4"/>
        <v>0</v>
      </c>
      <c r="CC19" s="1">
        <f t="shared" si="5"/>
        <v>0</v>
      </c>
    </row>
    <row r="20" spans="1:81" x14ac:dyDescent="0.25">
      <c r="A20">
        <v>1612</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334</v>
      </c>
      <c r="BI20">
        <v>287</v>
      </c>
      <c r="BJ20">
        <v>0</v>
      </c>
      <c r="BK20">
        <v>0</v>
      </c>
      <c r="BL20">
        <v>0</v>
      </c>
      <c r="BM20">
        <v>0</v>
      </c>
      <c r="BN20">
        <v>0</v>
      </c>
      <c r="BO20">
        <v>0</v>
      </c>
      <c r="BP20">
        <v>0</v>
      </c>
      <c r="BQ20">
        <v>0</v>
      </c>
      <c r="BR20">
        <v>0</v>
      </c>
      <c r="BS20">
        <v>0</v>
      </c>
      <c r="BT20">
        <v>0</v>
      </c>
      <c r="BU20">
        <v>0</v>
      </c>
      <c r="BV20">
        <v>334</v>
      </c>
      <c r="BW20">
        <v>287</v>
      </c>
      <c r="BX20" s="1">
        <f t="shared" si="0"/>
        <v>334</v>
      </c>
      <c r="BY20" s="1">
        <f t="shared" si="1"/>
        <v>287</v>
      </c>
      <c r="BZ20" s="1">
        <f t="shared" si="2"/>
        <v>0</v>
      </c>
      <c r="CA20" s="1">
        <f t="shared" si="3"/>
        <v>0</v>
      </c>
      <c r="CB20" s="1">
        <f t="shared" si="4"/>
        <v>334</v>
      </c>
      <c r="CC20" s="1">
        <f t="shared" si="5"/>
        <v>287</v>
      </c>
    </row>
    <row r="21" spans="1:81" x14ac:dyDescent="0.25">
      <c r="A21">
        <v>1613</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s="1">
        <f t="shared" si="0"/>
        <v>0</v>
      </c>
      <c r="BY21" s="1">
        <f t="shared" si="1"/>
        <v>0</v>
      </c>
      <c r="BZ21" s="1">
        <f t="shared" si="2"/>
        <v>0</v>
      </c>
      <c r="CA21" s="1">
        <f t="shared" si="3"/>
        <v>0</v>
      </c>
      <c r="CB21" s="1">
        <f t="shared" si="4"/>
        <v>0</v>
      </c>
      <c r="CC21" s="1">
        <f t="shared" si="5"/>
        <v>0</v>
      </c>
    </row>
    <row r="22" spans="1:81" x14ac:dyDescent="0.25">
      <c r="A22">
        <v>1614</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s="1">
        <f t="shared" si="0"/>
        <v>0</v>
      </c>
      <c r="BY22" s="1">
        <f t="shared" si="1"/>
        <v>0</v>
      </c>
      <c r="BZ22" s="1">
        <f t="shared" si="2"/>
        <v>0</v>
      </c>
      <c r="CA22" s="1">
        <f t="shared" si="3"/>
        <v>0</v>
      </c>
      <c r="CB22" s="1">
        <f t="shared" si="4"/>
        <v>0</v>
      </c>
      <c r="CC22" s="1">
        <f t="shared" si="5"/>
        <v>0</v>
      </c>
    </row>
    <row r="23" spans="1:81" x14ac:dyDescent="0.25">
      <c r="A23">
        <v>1615</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617</v>
      </c>
      <c r="BI23">
        <v>533</v>
      </c>
      <c r="BJ23">
        <v>0</v>
      </c>
      <c r="BK23">
        <v>0</v>
      </c>
      <c r="BL23">
        <v>0</v>
      </c>
      <c r="BM23">
        <v>0</v>
      </c>
      <c r="BN23">
        <v>0</v>
      </c>
      <c r="BO23">
        <v>0</v>
      </c>
      <c r="BP23">
        <v>0</v>
      </c>
      <c r="BQ23">
        <v>0</v>
      </c>
      <c r="BR23">
        <v>0</v>
      </c>
      <c r="BS23">
        <v>0</v>
      </c>
      <c r="BT23">
        <v>0</v>
      </c>
      <c r="BU23">
        <v>0</v>
      </c>
      <c r="BV23">
        <v>617</v>
      </c>
      <c r="BW23">
        <v>533</v>
      </c>
      <c r="BX23" s="1">
        <f t="shared" si="0"/>
        <v>617</v>
      </c>
      <c r="BY23" s="1">
        <f t="shared" si="1"/>
        <v>533</v>
      </c>
      <c r="BZ23" s="1">
        <f t="shared" si="2"/>
        <v>0</v>
      </c>
      <c r="CA23" s="1">
        <f t="shared" si="3"/>
        <v>0</v>
      </c>
      <c r="CB23" s="1">
        <f t="shared" si="4"/>
        <v>617</v>
      </c>
      <c r="CC23" s="1">
        <f t="shared" si="5"/>
        <v>533</v>
      </c>
    </row>
    <row r="24" spans="1:81" x14ac:dyDescent="0.25">
      <c r="A24">
        <v>1616</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s="1">
        <f t="shared" si="0"/>
        <v>0</v>
      </c>
      <c r="BY24" s="1">
        <f t="shared" si="1"/>
        <v>0</v>
      </c>
      <c r="BZ24" s="1">
        <f t="shared" si="2"/>
        <v>0</v>
      </c>
      <c r="CA24" s="1">
        <f t="shared" si="3"/>
        <v>0</v>
      </c>
      <c r="CB24" s="1">
        <f t="shared" si="4"/>
        <v>0</v>
      </c>
      <c r="CC24" s="1">
        <f t="shared" si="5"/>
        <v>0</v>
      </c>
    </row>
    <row r="25" spans="1:81" x14ac:dyDescent="0.25">
      <c r="A25">
        <v>1617</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s="1">
        <f t="shared" si="0"/>
        <v>0</v>
      </c>
      <c r="BY25" s="1">
        <f t="shared" si="1"/>
        <v>0</v>
      </c>
      <c r="BZ25" s="1">
        <f t="shared" si="2"/>
        <v>0</v>
      </c>
      <c r="CA25" s="1">
        <f t="shared" si="3"/>
        <v>0</v>
      </c>
      <c r="CB25" s="1">
        <f t="shared" si="4"/>
        <v>0</v>
      </c>
      <c r="CC25" s="1">
        <f t="shared" si="5"/>
        <v>0</v>
      </c>
    </row>
    <row r="26" spans="1:81" x14ac:dyDescent="0.25">
      <c r="A26">
        <v>1618</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s="1">
        <f t="shared" si="0"/>
        <v>0</v>
      </c>
      <c r="BY26" s="1">
        <f t="shared" si="1"/>
        <v>0</v>
      </c>
      <c r="BZ26" s="1">
        <f t="shared" si="2"/>
        <v>0</v>
      </c>
      <c r="CA26" s="1">
        <f t="shared" si="3"/>
        <v>0</v>
      </c>
      <c r="CB26" s="1">
        <f t="shared" si="4"/>
        <v>0</v>
      </c>
      <c r="CC26" s="1">
        <f t="shared" si="5"/>
        <v>0</v>
      </c>
    </row>
    <row r="27" spans="1:81" x14ac:dyDescent="0.25">
      <c r="A27">
        <v>1619</v>
      </c>
      <c r="B27">
        <v>0</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s="1">
        <f t="shared" si="0"/>
        <v>0</v>
      </c>
      <c r="BY27" s="1">
        <f t="shared" si="1"/>
        <v>0</v>
      </c>
      <c r="BZ27" s="1">
        <f t="shared" si="2"/>
        <v>0</v>
      </c>
      <c r="CA27" s="1">
        <f t="shared" si="3"/>
        <v>0</v>
      </c>
      <c r="CB27" s="1">
        <f t="shared" si="4"/>
        <v>0</v>
      </c>
      <c r="CC27" s="1">
        <f t="shared" si="5"/>
        <v>0</v>
      </c>
    </row>
    <row r="28" spans="1:81" x14ac:dyDescent="0.25">
      <c r="A28">
        <v>1620</v>
      </c>
      <c r="B28">
        <v>0</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s="1">
        <f t="shared" si="0"/>
        <v>0</v>
      </c>
      <c r="BY28" s="1">
        <f t="shared" si="1"/>
        <v>0</v>
      </c>
      <c r="BZ28" s="1">
        <f t="shared" si="2"/>
        <v>0</v>
      </c>
      <c r="CA28" s="1">
        <f t="shared" si="3"/>
        <v>0</v>
      </c>
      <c r="CB28" s="1">
        <f t="shared" si="4"/>
        <v>0</v>
      </c>
      <c r="CC28" s="1">
        <f t="shared" si="5"/>
        <v>0</v>
      </c>
    </row>
    <row r="29" spans="1:81" x14ac:dyDescent="0.25">
      <c r="A29">
        <v>1621</v>
      </c>
      <c r="B29">
        <v>0</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s="1">
        <f t="shared" si="0"/>
        <v>0</v>
      </c>
      <c r="BY29" s="1">
        <f t="shared" si="1"/>
        <v>0</v>
      </c>
      <c r="BZ29" s="1">
        <f t="shared" si="2"/>
        <v>0</v>
      </c>
      <c r="CA29" s="1">
        <f t="shared" si="3"/>
        <v>0</v>
      </c>
      <c r="CB29" s="1">
        <f t="shared" si="4"/>
        <v>0</v>
      </c>
      <c r="CC29" s="1">
        <f t="shared" si="5"/>
        <v>0</v>
      </c>
    </row>
    <row r="30" spans="1:81" x14ac:dyDescent="0.25">
      <c r="A30">
        <v>1622</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s="1">
        <f t="shared" si="0"/>
        <v>0</v>
      </c>
      <c r="BY30" s="1">
        <f t="shared" si="1"/>
        <v>0</v>
      </c>
      <c r="BZ30" s="1">
        <f t="shared" si="2"/>
        <v>0</v>
      </c>
      <c r="CA30" s="1">
        <f t="shared" si="3"/>
        <v>0</v>
      </c>
      <c r="CB30" s="1">
        <f t="shared" si="4"/>
        <v>0</v>
      </c>
      <c r="CC30" s="1">
        <f t="shared" si="5"/>
        <v>0</v>
      </c>
    </row>
    <row r="31" spans="1:81" x14ac:dyDescent="0.25">
      <c r="A31">
        <v>1623</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s="1">
        <f t="shared" si="0"/>
        <v>0</v>
      </c>
      <c r="BY31" s="1">
        <f t="shared" si="1"/>
        <v>0</v>
      </c>
      <c r="BZ31" s="1">
        <f t="shared" si="2"/>
        <v>0</v>
      </c>
      <c r="CA31" s="1">
        <f t="shared" si="3"/>
        <v>0</v>
      </c>
      <c r="CB31" s="1">
        <f t="shared" si="4"/>
        <v>0</v>
      </c>
      <c r="CC31" s="1">
        <f t="shared" si="5"/>
        <v>0</v>
      </c>
    </row>
    <row r="32" spans="1:81" x14ac:dyDescent="0.25">
      <c r="A32">
        <v>1624</v>
      </c>
      <c r="B32">
        <v>0</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s="1">
        <f t="shared" si="0"/>
        <v>0</v>
      </c>
      <c r="BY32" s="1">
        <f t="shared" si="1"/>
        <v>0</v>
      </c>
      <c r="BZ32" s="1">
        <f t="shared" si="2"/>
        <v>0</v>
      </c>
      <c r="CA32" s="1">
        <f t="shared" si="3"/>
        <v>0</v>
      </c>
      <c r="CB32" s="1">
        <f t="shared" si="4"/>
        <v>0</v>
      </c>
      <c r="CC32" s="1">
        <f t="shared" si="5"/>
        <v>0</v>
      </c>
    </row>
    <row r="33" spans="1:81" x14ac:dyDescent="0.25">
      <c r="A33">
        <v>1625</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s="1">
        <f t="shared" si="0"/>
        <v>0</v>
      </c>
      <c r="BY33" s="1">
        <f t="shared" si="1"/>
        <v>0</v>
      </c>
      <c r="BZ33" s="1">
        <f t="shared" si="2"/>
        <v>0</v>
      </c>
      <c r="CA33" s="1">
        <f t="shared" si="3"/>
        <v>0</v>
      </c>
      <c r="CB33" s="1">
        <f t="shared" si="4"/>
        <v>0</v>
      </c>
      <c r="CC33" s="1">
        <f t="shared" si="5"/>
        <v>0</v>
      </c>
    </row>
    <row r="34" spans="1:81" x14ac:dyDescent="0.25">
      <c r="A34">
        <v>1626</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s="1">
        <f t="shared" si="0"/>
        <v>0</v>
      </c>
      <c r="BY34" s="1">
        <f t="shared" si="1"/>
        <v>0</v>
      </c>
      <c r="BZ34" s="1">
        <f t="shared" si="2"/>
        <v>0</v>
      </c>
      <c r="CA34" s="1">
        <f t="shared" si="3"/>
        <v>0</v>
      </c>
      <c r="CB34" s="1">
        <f t="shared" si="4"/>
        <v>0</v>
      </c>
      <c r="CC34" s="1">
        <f t="shared" si="5"/>
        <v>0</v>
      </c>
    </row>
    <row r="35" spans="1:81" x14ac:dyDescent="0.25">
      <c r="A35">
        <v>1627</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s="1">
        <f t="shared" si="0"/>
        <v>0</v>
      </c>
      <c r="BY35" s="1">
        <f t="shared" si="1"/>
        <v>0</v>
      </c>
      <c r="BZ35" s="1">
        <f t="shared" si="2"/>
        <v>0</v>
      </c>
      <c r="CA35" s="1">
        <f t="shared" si="3"/>
        <v>0</v>
      </c>
      <c r="CB35" s="1">
        <f t="shared" si="4"/>
        <v>0</v>
      </c>
      <c r="CC35" s="1">
        <f t="shared" si="5"/>
        <v>0</v>
      </c>
    </row>
    <row r="36" spans="1:81" x14ac:dyDescent="0.25">
      <c r="A36">
        <v>1628</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s="1">
        <f t="shared" si="0"/>
        <v>0</v>
      </c>
      <c r="BY36" s="1">
        <f t="shared" si="1"/>
        <v>0</v>
      </c>
      <c r="BZ36" s="1">
        <f t="shared" si="2"/>
        <v>0</v>
      </c>
      <c r="CA36" s="1">
        <f t="shared" si="3"/>
        <v>0</v>
      </c>
      <c r="CB36" s="1">
        <f t="shared" si="4"/>
        <v>0</v>
      </c>
      <c r="CC36" s="1">
        <f t="shared" si="5"/>
        <v>0</v>
      </c>
    </row>
    <row r="37" spans="1:81" x14ac:dyDescent="0.25">
      <c r="A37">
        <v>1629</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s="1">
        <f t="shared" si="0"/>
        <v>0</v>
      </c>
      <c r="BY37" s="1">
        <f t="shared" si="1"/>
        <v>0</v>
      </c>
      <c r="BZ37" s="1">
        <f t="shared" si="2"/>
        <v>0</v>
      </c>
      <c r="CA37" s="1">
        <f t="shared" si="3"/>
        <v>0</v>
      </c>
      <c r="CB37" s="1">
        <f t="shared" si="4"/>
        <v>0</v>
      </c>
      <c r="CC37" s="1">
        <f t="shared" si="5"/>
        <v>0</v>
      </c>
    </row>
    <row r="38" spans="1:81" x14ac:dyDescent="0.25">
      <c r="A38">
        <v>1630</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326</v>
      </c>
      <c r="BO38">
        <v>280</v>
      </c>
      <c r="BP38">
        <v>0</v>
      </c>
      <c r="BQ38">
        <v>0</v>
      </c>
      <c r="BR38">
        <v>0</v>
      </c>
      <c r="BS38">
        <v>0</v>
      </c>
      <c r="BT38">
        <v>0</v>
      </c>
      <c r="BU38">
        <v>0</v>
      </c>
      <c r="BV38">
        <v>326</v>
      </c>
      <c r="BW38">
        <v>280</v>
      </c>
      <c r="BX38" s="1">
        <f t="shared" si="0"/>
        <v>326</v>
      </c>
      <c r="BY38" s="1">
        <f t="shared" si="1"/>
        <v>280</v>
      </c>
      <c r="BZ38" s="1">
        <f t="shared" si="2"/>
        <v>0</v>
      </c>
      <c r="CA38" s="1">
        <f t="shared" si="3"/>
        <v>0</v>
      </c>
      <c r="CB38" s="1">
        <f t="shared" si="4"/>
        <v>326</v>
      </c>
      <c r="CC38" s="1">
        <f t="shared" si="5"/>
        <v>280</v>
      </c>
    </row>
    <row r="39" spans="1:81" x14ac:dyDescent="0.25">
      <c r="A39">
        <v>1631</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s="1">
        <f t="shared" si="0"/>
        <v>0</v>
      </c>
      <c r="BY39" s="1">
        <f t="shared" si="1"/>
        <v>0</v>
      </c>
      <c r="BZ39" s="1">
        <f t="shared" si="2"/>
        <v>0</v>
      </c>
      <c r="CA39" s="1">
        <f t="shared" si="3"/>
        <v>0</v>
      </c>
      <c r="CB39" s="1">
        <f t="shared" si="4"/>
        <v>0</v>
      </c>
      <c r="CC39" s="1">
        <f t="shared" si="5"/>
        <v>0</v>
      </c>
    </row>
    <row r="40" spans="1:81" x14ac:dyDescent="0.25">
      <c r="A40">
        <v>1632</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s="1">
        <f t="shared" si="0"/>
        <v>0</v>
      </c>
      <c r="BY40" s="1">
        <f t="shared" si="1"/>
        <v>0</v>
      </c>
      <c r="BZ40" s="1">
        <f t="shared" si="2"/>
        <v>0</v>
      </c>
      <c r="CA40" s="1">
        <f t="shared" si="3"/>
        <v>0</v>
      </c>
      <c r="CB40" s="1">
        <f t="shared" si="4"/>
        <v>0</v>
      </c>
      <c r="CC40" s="1">
        <f t="shared" si="5"/>
        <v>0</v>
      </c>
    </row>
    <row r="41" spans="1:81" x14ac:dyDescent="0.25">
      <c r="A41">
        <v>1633</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s="1">
        <f t="shared" si="0"/>
        <v>0</v>
      </c>
      <c r="BY41" s="1">
        <f t="shared" si="1"/>
        <v>0</v>
      </c>
      <c r="BZ41" s="1">
        <f t="shared" si="2"/>
        <v>0</v>
      </c>
      <c r="CA41" s="1">
        <f t="shared" si="3"/>
        <v>0</v>
      </c>
      <c r="CB41" s="1">
        <f t="shared" si="4"/>
        <v>0</v>
      </c>
      <c r="CC41" s="1">
        <f t="shared" si="5"/>
        <v>0</v>
      </c>
    </row>
    <row r="42" spans="1:81" x14ac:dyDescent="0.25">
      <c r="A42">
        <v>1634</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s="1">
        <f t="shared" si="0"/>
        <v>0</v>
      </c>
      <c r="BY42" s="1">
        <f t="shared" si="1"/>
        <v>0</v>
      </c>
      <c r="BZ42" s="1">
        <f t="shared" si="2"/>
        <v>0</v>
      </c>
      <c r="CA42" s="1">
        <f t="shared" si="3"/>
        <v>0</v>
      </c>
      <c r="CB42" s="1">
        <f t="shared" si="4"/>
        <v>0</v>
      </c>
      <c r="CC42" s="1">
        <f t="shared" si="5"/>
        <v>0</v>
      </c>
    </row>
    <row r="43" spans="1:81" x14ac:dyDescent="0.25">
      <c r="A43">
        <v>1635</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s="1">
        <f t="shared" si="0"/>
        <v>0</v>
      </c>
      <c r="BY43" s="1">
        <f t="shared" si="1"/>
        <v>0</v>
      </c>
      <c r="BZ43" s="1">
        <f t="shared" si="2"/>
        <v>0</v>
      </c>
      <c r="CA43" s="1">
        <f t="shared" si="3"/>
        <v>0</v>
      </c>
      <c r="CB43" s="1">
        <f t="shared" si="4"/>
        <v>0</v>
      </c>
      <c r="CC43" s="1">
        <f t="shared" si="5"/>
        <v>0</v>
      </c>
    </row>
    <row r="44" spans="1:81" x14ac:dyDescent="0.25">
      <c r="A44">
        <v>1636</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s="1">
        <f t="shared" si="0"/>
        <v>0</v>
      </c>
      <c r="BY44" s="1">
        <f t="shared" si="1"/>
        <v>0</v>
      </c>
      <c r="BZ44" s="1">
        <f t="shared" si="2"/>
        <v>0</v>
      </c>
      <c r="CA44" s="1">
        <f t="shared" si="3"/>
        <v>0</v>
      </c>
      <c r="CB44" s="1">
        <f t="shared" si="4"/>
        <v>0</v>
      </c>
      <c r="CC44" s="1">
        <f t="shared" si="5"/>
        <v>0</v>
      </c>
    </row>
    <row r="45" spans="1:81" x14ac:dyDescent="0.25">
      <c r="A45">
        <v>1637</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s="1">
        <v>1299</v>
      </c>
      <c r="BO45" s="1">
        <v>1229</v>
      </c>
      <c r="BP45">
        <v>0</v>
      </c>
      <c r="BQ45">
        <v>0</v>
      </c>
      <c r="BR45">
        <v>0</v>
      </c>
      <c r="BS45">
        <v>0</v>
      </c>
      <c r="BT45">
        <v>0</v>
      </c>
      <c r="BU45">
        <v>0</v>
      </c>
      <c r="BV45" s="1">
        <v>1299</v>
      </c>
      <c r="BW45" s="1">
        <v>1229</v>
      </c>
      <c r="BX45" s="1">
        <f t="shared" si="0"/>
        <v>1299</v>
      </c>
      <c r="BY45" s="1">
        <f t="shared" si="1"/>
        <v>1229</v>
      </c>
      <c r="BZ45" s="1">
        <f t="shared" si="2"/>
        <v>0</v>
      </c>
      <c r="CA45" s="1">
        <f t="shared" si="3"/>
        <v>0</v>
      </c>
      <c r="CB45" s="1">
        <f t="shared" si="4"/>
        <v>1299</v>
      </c>
      <c r="CC45" s="1">
        <f t="shared" si="5"/>
        <v>1229</v>
      </c>
    </row>
    <row r="46" spans="1:81" x14ac:dyDescent="0.25">
      <c r="A46">
        <v>1638</v>
      </c>
      <c r="B46">
        <v>0</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s="1">
        <v>1723</v>
      </c>
      <c r="BO46" s="1">
        <v>1508</v>
      </c>
      <c r="BP46">
        <v>0</v>
      </c>
      <c r="BQ46">
        <v>0</v>
      </c>
      <c r="BR46">
        <v>0</v>
      </c>
      <c r="BS46">
        <v>0</v>
      </c>
      <c r="BT46">
        <v>0</v>
      </c>
      <c r="BU46">
        <v>0</v>
      </c>
      <c r="BV46" s="1">
        <v>1723</v>
      </c>
      <c r="BW46" s="1">
        <v>1508</v>
      </c>
      <c r="BX46" s="1">
        <f t="shared" si="0"/>
        <v>1723</v>
      </c>
      <c r="BY46" s="1">
        <f t="shared" si="1"/>
        <v>1508</v>
      </c>
      <c r="BZ46" s="1">
        <f t="shared" si="2"/>
        <v>0</v>
      </c>
      <c r="CA46" s="1">
        <f t="shared" si="3"/>
        <v>0</v>
      </c>
      <c r="CB46" s="1">
        <f t="shared" si="4"/>
        <v>1723</v>
      </c>
      <c r="CC46" s="1">
        <f t="shared" si="5"/>
        <v>1508</v>
      </c>
    </row>
    <row r="47" spans="1:81" x14ac:dyDescent="0.25">
      <c r="A47">
        <v>1639</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s="1">
        <v>1920</v>
      </c>
      <c r="BO47" s="1">
        <v>1590</v>
      </c>
      <c r="BP47">
        <v>0</v>
      </c>
      <c r="BQ47">
        <v>0</v>
      </c>
      <c r="BR47">
        <v>0</v>
      </c>
      <c r="BS47">
        <v>0</v>
      </c>
      <c r="BT47">
        <v>0</v>
      </c>
      <c r="BU47">
        <v>0</v>
      </c>
      <c r="BV47" s="1">
        <v>1920</v>
      </c>
      <c r="BW47" s="1">
        <v>1590</v>
      </c>
      <c r="BX47" s="1">
        <f t="shared" si="0"/>
        <v>1920</v>
      </c>
      <c r="BY47" s="1">
        <f t="shared" si="1"/>
        <v>1590</v>
      </c>
      <c r="BZ47" s="1">
        <f t="shared" si="2"/>
        <v>0</v>
      </c>
      <c r="CA47" s="1">
        <f t="shared" si="3"/>
        <v>0</v>
      </c>
      <c r="CB47" s="1">
        <f t="shared" si="4"/>
        <v>1920</v>
      </c>
      <c r="CC47" s="1">
        <f t="shared" si="5"/>
        <v>1590</v>
      </c>
    </row>
    <row r="48" spans="1:81" x14ac:dyDescent="0.25">
      <c r="A48">
        <v>1640</v>
      </c>
      <c r="B48">
        <v>0</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s="1">
        <v>1510</v>
      </c>
      <c r="BO48" s="1">
        <v>1289</v>
      </c>
      <c r="BP48">
        <v>0</v>
      </c>
      <c r="BQ48">
        <v>0</v>
      </c>
      <c r="BR48">
        <v>0</v>
      </c>
      <c r="BS48">
        <v>0</v>
      </c>
      <c r="BT48">
        <v>0</v>
      </c>
      <c r="BU48">
        <v>0</v>
      </c>
      <c r="BV48" s="1">
        <v>1510</v>
      </c>
      <c r="BW48" s="1">
        <v>1289</v>
      </c>
      <c r="BX48" s="1">
        <f t="shared" si="0"/>
        <v>1510</v>
      </c>
      <c r="BY48" s="1">
        <f t="shared" si="1"/>
        <v>1289</v>
      </c>
      <c r="BZ48" s="1">
        <f t="shared" si="2"/>
        <v>0</v>
      </c>
      <c r="CA48" s="1">
        <f t="shared" si="3"/>
        <v>0</v>
      </c>
      <c r="CB48" s="1">
        <f t="shared" si="4"/>
        <v>1510</v>
      </c>
      <c r="CC48" s="1">
        <f t="shared" si="5"/>
        <v>1289</v>
      </c>
    </row>
    <row r="49" spans="1:81" x14ac:dyDescent="0.25">
      <c r="A49">
        <v>1641</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s="1">
        <v>1935</v>
      </c>
      <c r="BO49" s="1">
        <v>1606</v>
      </c>
      <c r="BP49">
        <v>0</v>
      </c>
      <c r="BQ49">
        <v>0</v>
      </c>
      <c r="BR49">
        <v>0</v>
      </c>
      <c r="BS49">
        <v>0</v>
      </c>
      <c r="BT49">
        <v>0</v>
      </c>
      <c r="BU49">
        <v>0</v>
      </c>
      <c r="BV49" s="1">
        <v>1935</v>
      </c>
      <c r="BW49" s="1">
        <v>1606</v>
      </c>
      <c r="BX49" s="1">
        <f t="shared" si="0"/>
        <v>1935</v>
      </c>
      <c r="BY49" s="1">
        <f t="shared" si="1"/>
        <v>1606</v>
      </c>
      <c r="BZ49" s="1">
        <f t="shared" si="2"/>
        <v>0</v>
      </c>
      <c r="CA49" s="1">
        <f t="shared" si="3"/>
        <v>0</v>
      </c>
      <c r="CB49" s="1">
        <f t="shared" si="4"/>
        <v>1935</v>
      </c>
      <c r="CC49" s="1">
        <f t="shared" si="5"/>
        <v>1606</v>
      </c>
    </row>
    <row r="50" spans="1:81" x14ac:dyDescent="0.25">
      <c r="A50">
        <v>1642</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s="1">
        <v>3128</v>
      </c>
      <c r="BO50" s="1">
        <v>2400</v>
      </c>
      <c r="BP50">
        <v>0</v>
      </c>
      <c r="BQ50">
        <v>0</v>
      </c>
      <c r="BR50">
        <v>0</v>
      </c>
      <c r="BS50">
        <v>0</v>
      </c>
      <c r="BT50">
        <v>0</v>
      </c>
      <c r="BU50">
        <v>0</v>
      </c>
      <c r="BV50" s="1">
        <v>3128</v>
      </c>
      <c r="BW50" s="1">
        <v>2400</v>
      </c>
      <c r="BX50" s="1">
        <f t="shared" si="0"/>
        <v>3128</v>
      </c>
      <c r="BY50" s="1">
        <f t="shared" si="1"/>
        <v>2400</v>
      </c>
      <c r="BZ50" s="1">
        <f t="shared" si="2"/>
        <v>0</v>
      </c>
      <c r="CA50" s="1">
        <f t="shared" si="3"/>
        <v>0</v>
      </c>
      <c r="CB50" s="1">
        <f t="shared" si="4"/>
        <v>3128</v>
      </c>
      <c r="CC50" s="1">
        <f t="shared" si="5"/>
        <v>2400</v>
      </c>
    </row>
    <row r="51" spans="1:81" x14ac:dyDescent="0.25">
      <c r="A51">
        <v>1643</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s="1">
        <v>6203</v>
      </c>
      <c r="BO51" s="1">
        <v>5009</v>
      </c>
      <c r="BP51">
        <v>0</v>
      </c>
      <c r="BQ51">
        <v>0</v>
      </c>
      <c r="BR51">
        <v>0</v>
      </c>
      <c r="BS51">
        <v>0</v>
      </c>
      <c r="BT51">
        <v>0</v>
      </c>
      <c r="BU51">
        <v>0</v>
      </c>
      <c r="BV51" s="1">
        <v>6203</v>
      </c>
      <c r="BW51" s="1">
        <v>5009</v>
      </c>
      <c r="BX51" s="1">
        <f t="shared" si="0"/>
        <v>6203</v>
      </c>
      <c r="BY51" s="1">
        <f t="shared" si="1"/>
        <v>5009</v>
      </c>
      <c r="BZ51" s="1">
        <f t="shared" si="2"/>
        <v>0</v>
      </c>
      <c r="CA51" s="1">
        <f t="shared" si="3"/>
        <v>0</v>
      </c>
      <c r="CB51" s="1">
        <f t="shared" si="4"/>
        <v>6203</v>
      </c>
      <c r="CC51" s="1">
        <f t="shared" si="5"/>
        <v>5009</v>
      </c>
    </row>
    <row r="52" spans="1:81" x14ac:dyDescent="0.25">
      <c r="A52">
        <v>1644</v>
      </c>
      <c r="B52">
        <v>0</v>
      </c>
      <c r="C52">
        <v>0</v>
      </c>
      <c r="D52">
        <v>0</v>
      </c>
      <c r="E52">
        <v>0</v>
      </c>
      <c r="F52">
        <v>0</v>
      </c>
      <c r="G52">
        <v>0</v>
      </c>
      <c r="H52">
        <v>0</v>
      </c>
      <c r="I52">
        <v>0</v>
      </c>
      <c r="J52">
        <v>0</v>
      </c>
      <c r="K52">
        <v>0</v>
      </c>
      <c r="L52">
        <v>0</v>
      </c>
      <c r="M52">
        <v>0</v>
      </c>
      <c r="N52">
        <v>0</v>
      </c>
      <c r="O52">
        <v>0</v>
      </c>
      <c r="P52">
        <v>284</v>
      </c>
      <c r="Q52">
        <v>245</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300</v>
      </c>
      <c r="BM52">
        <v>210</v>
      </c>
      <c r="BN52" s="1">
        <v>5832</v>
      </c>
      <c r="BO52" s="1">
        <v>4932</v>
      </c>
      <c r="BP52">
        <v>0</v>
      </c>
      <c r="BQ52">
        <v>0</v>
      </c>
      <c r="BR52">
        <v>0</v>
      </c>
      <c r="BS52">
        <v>0</v>
      </c>
      <c r="BT52">
        <v>0</v>
      </c>
      <c r="BU52">
        <v>0</v>
      </c>
      <c r="BV52" s="1">
        <v>6416</v>
      </c>
      <c r="BW52" s="1">
        <v>5387</v>
      </c>
      <c r="BX52" s="1">
        <f t="shared" si="0"/>
        <v>6416</v>
      </c>
      <c r="BY52" s="1">
        <f t="shared" si="1"/>
        <v>5387</v>
      </c>
      <c r="BZ52" s="1">
        <f t="shared" si="2"/>
        <v>0</v>
      </c>
      <c r="CA52" s="1">
        <f t="shared" si="3"/>
        <v>0</v>
      </c>
      <c r="CB52" s="1">
        <f t="shared" si="4"/>
        <v>6416</v>
      </c>
      <c r="CC52" s="1">
        <f t="shared" si="5"/>
        <v>5387</v>
      </c>
    </row>
    <row r="53" spans="1:81" x14ac:dyDescent="0.25">
      <c r="A53">
        <v>1645</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s="1">
        <v>4351</v>
      </c>
      <c r="BO53" s="1">
        <v>3579</v>
      </c>
      <c r="BP53">
        <v>0</v>
      </c>
      <c r="BQ53">
        <v>0</v>
      </c>
      <c r="BR53">
        <v>200</v>
      </c>
      <c r="BS53">
        <v>140</v>
      </c>
      <c r="BT53">
        <v>0</v>
      </c>
      <c r="BU53">
        <v>0</v>
      </c>
      <c r="BV53" s="1">
        <v>4551</v>
      </c>
      <c r="BW53" s="1">
        <v>3719</v>
      </c>
      <c r="BX53" s="1">
        <f t="shared" si="0"/>
        <v>4551</v>
      </c>
      <c r="BY53" s="1">
        <f t="shared" si="1"/>
        <v>3719</v>
      </c>
      <c r="BZ53" s="1">
        <f t="shared" si="2"/>
        <v>0</v>
      </c>
      <c r="CA53" s="1">
        <f t="shared" si="3"/>
        <v>0</v>
      </c>
      <c r="CB53" s="1">
        <f t="shared" si="4"/>
        <v>4551</v>
      </c>
      <c r="CC53" s="1">
        <f t="shared" si="5"/>
        <v>3719</v>
      </c>
    </row>
    <row r="54" spans="1:81" x14ac:dyDescent="0.25">
      <c r="A54">
        <v>1646</v>
      </c>
      <c r="B54">
        <v>0</v>
      </c>
      <c r="C54">
        <v>0</v>
      </c>
      <c r="D54">
        <v>0</v>
      </c>
      <c r="E54">
        <v>0</v>
      </c>
      <c r="F54">
        <v>0</v>
      </c>
      <c r="G54">
        <v>0</v>
      </c>
      <c r="H54">
        <v>0</v>
      </c>
      <c r="I54">
        <v>0</v>
      </c>
      <c r="J54">
        <v>0</v>
      </c>
      <c r="K54">
        <v>0</v>
      </c>
      <c r="L54">
        <v>0</v>
      </c>
      <c r="M54">
        <v>0</v>
      </c>
      <c r="N54">
        <v>0</v>
      </c>
      <c r="O54">
        <v>0</v>
      </c>
      <c r="P54">
        <v>255</v>
      </c>
      <c r="Q54">
        <v>196</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876</v>
      </c>
      <c r="BO54">
        <v>570</v>
      </c>
      <c r="BP54">
        <v>0</v>
      </c>
      <c r="BQ54">
        <v>0</v>
      </c>
      <c r="BR54">
        <v>0</v>
      </c>
      <c r="BS54">
        <v>0</v>
      </c>
      <c r="BT54">
        <v>0</v>
      </c>
      <c r="BU54">
        <v>0</v>
      </c>
      <c r="BV54" s="1">
        <v>1131</v>
      </c>
      <c r="BW54">
        <v>766</v>
      </c>
      <c r="BX54" s="1">
        <f t="shared" si="0"/>
        <v>1131</v>
      </c>
      <c r="BY54" s="1">
        <f t="shared" si="1"/>
        <v>766</v>
      </c>
      <c r="BZ54" s="1">
        <f t="shared" si="2"/>
        <v>0</v>
      </c>
      <c r="CA54" s="1">
        <f t="shared" si="3"/>
        <v>0</v>
      </c>
      <c r="CB54" s="1">
        <f t="shared" si="4"/>
        <v>1131</v>
      </c>
      <c r="CC54" s="1">
        <f t="shared" si="5"/>
        <v>766</v>
      </c>
    </row>
    <row r="55" spans="1:81" x14ac:dyDescent="0.25">
      <c r="A55">
        <v>1647</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7</v>
      </c>
      <c r="BO55">
        <v>6</v>
      </c>
      <c r="BP55">
        <v>0</v>
      </c>
      <c r="BQ55">
        <v>0</v>
      </c>
      <c r="BR55">
        <v>0</v>
      </c>
      <c r="BS55">
        <v>0</v>
      </c>
      <c r="BT55">
        <v>0</v>
      </c>
      <c r="BU55">
        <v>0</v>
      </c>
      <c r="BV55">
        <v>7</v>
      </c>
      <c r="BW55">
        <v>6</v>
      </c>
      <c r="BX55" s="1">
        <f t="shared" si="0"/>
        <v>7</v>
      </c>
      <c r="BY55" s="1">
        <f t="shared" si="1"/>
        <v>6</v>
      </c>
      <c r="BZ55" s="1">
        <f t="shared" si="2"/>
        <v>0</v>
      </c>
      <c r="CA55" s="1">
        <f t="shared" si="3"/>
        <v>0</v>
      </c>
      <c r="CB55" s="1">
        <f t="shared" si="4"/>
        <v>7</v>
      </c>
      <c r="CC55" s="1">
        <f t="shared" si="5"/>
        <v>6</v>
      </c>
    </row>
    <row r="56" spans="1:81" x14ac:dyDescent="0.25">
      <c r="A56">
        <v>1648</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s="1">
        <f t="shared" si="0"/>
        <v>0</v>
      </c>
      <c r="BY56" s="1">
        <f t="shared" si="1"/>
        <v>0</v>
      </c>
      <c r="BZ56" s="1">
        <f t="shared" si="2"/>
        <v>0</v>
      </c>
      <c r="CA56" s="1">
        <f t="shared" si="3"/>
        <v>0</v>
      </c>
      <c r="CB56" s="1">
        <f t="shared" si="4"/>
        <v>0</v>
      </c>
      <c r="CC56" s="1">
        <f t="shared" si="5"/>
        <v>0</v>
      </c>
    </row>
    <row r="57" spans="1:81" x14ac:dyDescent="0.25">
      <c r="A57">
        <v>1649</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582</v>
      </c>
      <c r="BI57">
        <v>455</v>
      </c>
      <c r="BJ57">
        <v>0</v>
      </c>
      <c r="BK57">
        <v>0</v>
      </c>
      <c r="BL57">
        <v>0</v>
      </c>
      <c r="BM57">
        <v>0</v>
      </c>
      <c r="BN57">
        <v>456</v>
      </c>
      <c r="BO57">
        <v>414</v>
      </c>
      <c r="BP57">
        <v>0</v>
      </c>
      <c r="BQ57">
        <v>0</v>
      </c>
      <c r="BR57">
        <v>0</v>
      </c>
      <c r="BS57">
        <v>0</v>
      </c>
      <c r="BT57">
        <v>0</v>
      </c>
      <c r="BU57">
        <v>0</v>
      </c>
      <c r="BV57" s="1">
        <v>1038</v>
      </c>
      <c r="BW57">
        <v>869</v>
      </c>
      <c r="BX57" s="1">
        <f t="shared" si="0"/>
        <v>1038</v>
      </c>
      <c r="BY57" s="1">
        <f t="shared" si="1"/>
        <v>869</v>
      </c>
      <c r="BZ57" s="1">
        <f t="shared" si="2"/>
        <v>0</v>
      </c>
      <c r="CA57" s="1">
        <f t="shared" si="3"/>
        <v>0</v>
      </c>
      <c r="CB57" s="1">
        <f t="shared" si="4"/>
        <v>1038</v>
      </c>
      <c r="CC57" s="1">
        <f t="shared" si="5"/>
        <v>869</v>
      </c>
    </row>
    <row r="58" spans="1:81" x14ac:dyDescent="0.25">
      <c r="A58">
        <v>1650</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542</v>
      </c>
      <c r="BO58">
        <v>448</v>
      </c>
      <c r="BP58">
        <v>0</v>
      </c>
      <c r="BQ58">
        <v>0</v>
      </c>
      <c r="BR58">
        <v>0</v>
      </c>
      <c r="BS58">
        <v>0</v>
      </c>
      <c r="BT58">
        <v>0</v>
      </c>
      <c r="BU58">
        <v>0</v>
      </c>
      <c r="BV58">
        <v>542</v>
      </c>
      <c r="BW58">
        <v>448</v>
      </c>
      <c r="BX58" s="1">
        <f t="shared" si="0"/>
        <v>542</v>
      </c>
      <c r="BY58" s="1">
        <f t="shared" si="1"/>
        <v>448</v>
      </c>
      <c r="BZ58" s="1">
        <f t="shared" si="2"/>
        <v>0</v>
      </c>
      <c r="CA58" s="1">
        <f t="shared" si="3"/>
        <v>0</v>
      </c>
      <c r="CB58" s="1">
        <f t="shared" si="4"/>
        <v>542</v>
      </c>
      <c r="CC58" s="1">
        <f t="shared" si="5"/>
        <v>448</v>
      </c>
    </row>
    <row r="59" spans="1:81" x14ac:dyDescent="0.25">
      <c r="A59">
        <v>1651</v>
      </c>
      <c r="B59">
        <v>0</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s="1">
        <f t="shared" si="0"/>
        <v>0</v>
      </c>
      <c r="BY59" s="1">
        <f t="shared" si="1"/>
        <v>0</v>
      </c>
      <c r="BZ59" s="1">
        <f t="shared" si="2"/>
        <v>0</v>
      </c>
      <c r="CA59" s="1">
        <f t="shared" si="3"/>
        <v>0</v>
      </c>
      <c r="CB59" s="1">
        <f t="shared" si="4"/>
        <v>0</v>
      </c>
      <c r="CC59" s="1">
        <f t="shared" si="5"/>
        <v>0</v>
      </c>
    </row>
    <row r="60" spans="1:81" x14ac:dyDescent="0.25">
      <c r="A60">
        <v>1652</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474</v>
      </c>
      <c r="BE60">
        <v>366</v>
      </c>
      <c r="BF60">
        <v>0</v>
      </c>
      <c r="BG60">
        <v>0</v>
      </c>
      <c r="BH60">
        <v>374</v>
      </c>
      <c r="BI60">
        <v>269</v>
      </c>
      <c r="BJ60">
        <v>0</v>
      </c>
      <c r="BK60">
        <v>0</v>
      </c>
      <c r="BL60">
        <v>0</v>
      </c>
      <c r="BM60">
        <v>0</v>
      </c>
      <c r="BN60">
        <v>374</v>
      </c>
      <c r="BO60">
        <v>269</v>
      </c>
      <c r="BP60">
        <v>0</v>
      </c>
      <c r="BQ60">
        <v>0</v>
      </c>
      <c r="BR60">
        <v>0</v>
      </c>
      <c r="BS60">
        <v>0</v>
      </c>
      <c r="BT60">
        <v>697</v>
      </c>
      <c r="BU60">
        <v>578</v>
      </c>
      <c r="BV60" s="1">
        <v>1919</v>
      </c>
      <c r="BW60" s="1">
        <v>1482</v>
      </c>
      <c r="BX60" s="1">
        <f t="shared" si="0"/>
        <v>1222</v>
      </c>
      <c r="BY60" s="1">
        <f t="shared" si="1"/>
        <v>904</v>
      </c>
      <c r="BZ60" s="1">
        <f t="shared" si="2"/>
        <v>697</v>
      </c>
      <c r="CA60" s="1">
        <f t="shared" si="3"/>
        <v>578</v>
      </c>
      <c r="CB60" s="1">
        <f t="shared" si="4"/>
        <v>1222</v>
      </c>
      <c r="CC60" s="1">
        <f t="shared" si="5"/>
        <v>904</v>
      </c>
    </row>
    <row r="61" spans="1:81" x14ac:dyDescent="0.25">
      <c r="A61">
        <v>1653</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371</v>
      </c>
      <c r="AM61">
        <v>260</v>
      </c>
      <c r="AN61">
        <v>0</v>
      </c>
      <c r="AO61">
        <v>0</v>
      </c>
      <c r="AP61">
        <v>0</v>
      </c>
      <c r="AQ61">
        <v>0</v>
      </c>
      <c r="AR61">
        <v>606</v>
      </c>
      <c r="AS61">
        <v>424</v>
      </c>
      <c r="AT61">
        <v>0</v>
      </c>
      <c r="AU61">
        <v>0</v>
      </c>
      <c r="AV61">
        <v>0</v>
      </c>
      <c r="AW61">
        <v>0</v>
      </c>
      <c r="AX61">
        <v>0</v>
      </c>
      <c r="AY61">
        <v>0</v>
      </c>
      <c r="AZ61">
        <v>0</v>
      </c>
      <c r="BA61">
        <v>0</v>
      </c>
      <c r="BB61">
        <v>0</v>
      </c>
      <c r="BC61">
        <v>0</v>
      </c>
      <c r="BD61">
        <v>0</v>
      </c>
      <c r="BE61">
        <v>0</v>
      </c>
      <c r="BF61">
        <v>0</v>
      </c>
      <c r="BG61">
        <v>0</v>
      </c>
      <c r="BH61">
        <v>800</v>
      </c>
      <c r="BI61">
        <v>638</v>
      </c>
      <c r="BJ61">
        <v>0</v>
      </c>
      <c r="BK61">
        <v>0</v>
      </c>
      <c r="BL61">
        <v>0</v>
      </c>
      <c r="BM61">
        <v>0</v>
      </c>
      <c r="BN61">
        <v>0</v>
      </c>
      <c r="BO61">
        <v>0</v>
      </c>
      <c r="BP61">
        <v>0</v>
      </c>
      <c r="BQ61">
        <v>0</v>
      </c>
      <c r="BR61">
        <v>0</v>
      </c>
      <c r="BS61">
        <v>0</v>
      </c>
      <c r="BT61">
        <v>0</v>
      </c>
      <c r="BU61">
        <v>0</v>
      </c>
      <c r="BV61" s="1">
        <v>1777</v>
      </c>
      <c r="BW61" s="1">
        <v>1322</v>
      </c>
      <c r="BX61" s="1">
        <f t="shared" si="0"/>
        <v>1777</v>
      </c>
      <c r="BY61" s="1">
        <f t="shared" si="1"/>
        <v>1322</v>
      </c>
      <c r="BZ61" s="1">
        <f t="shared" si="2"/>
        <v>0</v>
      </c>
      <c r="CA61" s="1">
        <f t="shared" si="3"/>
        <v>0</v>
      </c>
      <c r="CB61" s="1">
        <f t="shared" si="4"/>
        <v>1777</v>
      </c>
      <c r="CC61" s="1">
        <f t="shared" si="5"/>
        <v>1322</v>
      </c>
    </row>
    <row r="62" spans="1:81" x14ac:dyDescent="0.25">
      <c r="A62">
        <v>1654</v>
      </c>
      <c r="B62">
        <v>0</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784</v>
      </c>
      <c r="AM62">
        <v>378</v>
      </c>
      <c r="AN62">
        <v>0</v>
      </c>
      <c r="AO62">
        <v>0</v>
      </c>
      <c r="AP62">
        <v>0</v>
      </c>
      <c r="AQ62">
        <v>0</v>
      </c>
      <c r="AR62">
        <v>0</v>
      </c>
      <c r="AS62">
        <v>0</v>
      </c>
      <c r="AT62">
        <v>0</v>
      </c>
      <c r="AU62">
        <v>0</v>
      </c>
      <c r="AV62">
        <v>0</v>
      </c>
      <c r="AW62">
        <v>0</v>
      </c>
      <c r="AX62">
        <v>0</v>
      </c>
      <c r="AY62">
        <v>0</v>
      </c>
      <c r="AZ62">
        <v>0</v>
      </c>
      <c r="BA62">
        <v>0</v>
      </c>
      <c r="BB62">
        <v>0</v>
      </c>
      <c r="BC62">
        <v>0</v>
      </c>
      <c r="BD62">
        <v>288</v>
      </c>
      <c r="BE62">
        <v>230</v>
      </c>
      <c r="BF62">
        <v>0</v>
      </c>
      <c r="BG62">
        <v>0</v>
      </c>
      <c r="BH62">
        <v>0</v>
      </c>
      <c r="BI62">
        <v>0</v>
      </c>
      <c r="BJ62">
        <v>0</v>
      </c>
      <c r="BK62">
        <v>0</v>
      </c>
      <c r="BL62">
        <v>0</v>
      </c>
      <c r="BM62">
        <v>0</v>
      </c>
      <c r="BN62">
        <v>0</v>
      </c>
      <c r="BO62">
        <v>0</v>
      </c>
      <c r="BP62">
        <v>0</v>
      </c>
      <c r="BQ62">
        <v>0</v>
      </c>
      <c r="BR62">
        <v>0</v>
      </c>
      <c r="BS62">
        <v>0</v>
      </c>
      <c r="BT62">
        <v>376</v>
      </c>
      <c r="BU62">
        <v>323</v>
      </c>
      <c r="BV62" s="1">
        <v>1448</v>
      </c>
      <c r="BW62">
        <v>931</v>
      </c>
      <c r="BX62" s="1">
        <f t="shared" si="0"/>
        <v>1072</v>
      </c>
      <c r="BY62" s="1">
        <f t="shared" si="1"/>
        <v>608</v>
      </c>
      <c r="BZ62" s="1">
        <f t="shared" si="2"/>
        <v>376</v>
      </c>
      <c r="CA62" s="1">
        <f t="shared" si="3"/>
        <v>323</v>
      </c>
      <c r="CB62" s="1">
        <f t="shared" si="4"/>
        <v>1072</v>
      </c>
      <c r="CC62" s="1">
        <f t="shared" si="5"/>
        <v>608</v>
      </c>
    </row>
    <row r="63" spans="1:81" x14ac:dyDescent="0.25">
      <c r="A63">
        <v>1655</v>
      </c>
      <c r="B63">
        <v>0</v>
      </c>
      <c r="C63">
        <v>0</v>
      </c>
      <c r="D63">
        <v>505</v>
      </c>
      <c r="E63">
        <v>434</v>
      </c>
      <c r="F63">
        <v>0</v>
      </c>
      <c r="G63">
        <v>0</v>
      </c>
      <c r="H63">
        <v>0</v>
      </c>
      <c r="I63">
        <v>0</v>
      </c>
      <c r="J63">
        <v>0</v>
      </c>
      <c r="K63">
        <v>0</v>
      </c>
      <c r="L63">
        <v>0</v>
      </c>
      <c r="M63">
        <v>0</v>
      </c>
      <c r="N63">
        <v>0</v>
      </c>
      <c r="O63">
        <v>0</v>
      </c>
      <c r="P63">
        <v>281</v>
      </c>
      <c r="Q63">
        <v>278</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364</v>
      </c>
      <c r="AM63">
        <v>316</v>
      </c>
      <c r="AN63">
        <v>0</v>
      </c>
      <c r="AO63">
        <v>0</v>
      </c>
      <c r="AP63">
        <v>0</v>
      </c>
      <c r="AQ63">
        <v>0</v>
      </c>
      <c r="AR63">
        <v>0</v>
      </c>
      <c r="AS63">
        <v>0</v>
      </c>
      <c r="AT63">
        <v>0</v>
      </c>
      <c r="AU63">
        <v>0</v>
      </c>
      <c r="AV63">
        <v>0</v>
      </c>
      <c r="AW63">
        <v>0</v>
      </c>
      <c r="AX63">
        <v>0</v>
      </c>
      <c r="AY63">
        <v>0</v>
      </c>
      <c r="AZ63">
        <v>0</v>
      </c>
      <c r="BA63">
        <v>0</v>
      </c>
      <c r="BB63">
        <v>0</v>
      </c>
      <c r="BC63">
        <v>0</v>
      </c>
      <c r="BD63">
        <v>361</v>
      </c>
      <c r="BE63">
        <v>288</v>
      </c>
      <c r="BF63">
        <v>0</v>
      </c>
      <c r="BG63">
        <v>0</v>
      </c>
      <c r="BH63">
        <v>0</v>
      </c>
      <c r="BI63">
        <v>0</v>
      </c>
      <c r="BJ63">
        <v>0</v>
      </c>
      <c r="BK63">
        <v>0</v>
      </c>
      <c r="BL63">
        <v>0</v>
      </c>
      <c r="BM63">
        <v>0</v>
      </c>
      <c r="BN63">
        <v>0</v>
      </c>
      <c r="BO63">
        <v>0</v>
      </c>
      <c r="BP63">
        <v>0</v>
      </c>
      <c r="BQ63">
        <v>0</v>
      </c>
      <c r="BR63">
        <v>0</v>
      </c>
      <c r="BS63">
        <v>0</v>
      </c>
      <c r="BT63">
        <v>0</v>
      </c>
      <c r="BU63">
        <v>0</v>
      </c>
      <c r="BV63" s="1">
        <v>1511</v>
      </c>
      <c r="BW63" s="1">
        <v>1316</v>
      </c>
      <c r="BX63" s="1">
        <f t="shared" si="0"/>
        <v>1511</v>
      </c>
      <c r="BY63" s="1">
        <f t="shared" si="1"/>
        <v>1316</v>
      </c>
      <c r="BZ63" s="1">
        <f t="shared" si="2"/>
        <v>0</v>
      </c>
      <c r="CA63" s="1">
        <f t="shared" si="3"/>
        <v>0</v>
      </c>
      <c r="CB63" s="1">
        <f t="shared" si="4"/>
        <v>1511</v>
      </c>
      <c r="CC63" s="1">
        <f t="shared" si="5"/>
        <v>1316</v>
      </c>
    </row>
    <row r="64" spans="1:81" x14ac:dyDescent="0.25">
      <c r="A64">
        <v>1656</v>
      </c>
      <c r="B64">
        <v>0</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172</v>
      </c>
      <c r="AG64">
        <v>179</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s="1">
        <v>1128</v>
      </c>
      <c r="BE64" s="1">
        <v>1092</v>
      </c>
      <c r="BF64">
        <v>0</v>
      </c>
      <c r="BG64">
        <v>0</v>
      </c>
      <c r="BH64">
        <v>0</v>
      </c>
      <c r="BI64">
        <v>0</v>
      </c>
      <c r="BJ64">
        <v>0</v>
      </c>
      <c r="BK64">
        <v>0</v>
      </c>
      <c r="BL64">
        <v>0</v>
      </c>
      <c r="BM64">
        <v>0</v>
      </c>
      <c r="BN64">
        <v>0</v>
      </c>
      <c r="BO64">
        <v>0</v>
      </c>
      <c r="BP64">
        <v>0</v>
      </c>
      <c r="BQ64">
        <v>0</v>
      </c>
      <c r="BR64">
        <v>0</v>
      </c>
      <c r="BS64">
        <v>0</v>
      </c>
      <c r="BT64">
        <v>0</v>
      </c>
      <c r="BU64">
        <v>0</v>
      </c>
      <c r="BV64" s="1">
        <v>1300</v>
      </c>
      <c r="BW64" s="1">
        <v>1271</v>
      </c>
      <c r="BX64" s="1">
        <f t="shared" si="0"/>
        <v>1300</v>
      </c>
      <c r="BY64" s="1">
        <f t="shared" si="1"/>
        <v>1271</v>
      </c>
      <c r="BZ64" s="1">
        <f t="shared" si="2"/>
        <v>0</v>
      </c>
      <c r="CA64" s="1">
        <f t="shared" si="3"/>
        <v>0</v>
      </c>
      <c r="CB64" s="1">
        <f t="shared" si="4"/>
        <v>1300</v>
      </c>
      <c r="CC64" s="1">
        <f t="shared" si="5"/>
        <v>1271</v>
      </c>
    </row>
    <row r="65" spans="1:81" x14ac:dyDescent="0.25">
      <c r="A65">
        <v>1657</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756</v>
      </c>
      <c r="AU65">
        <v>590</v>
      </c>
      <c r="AV65">
        <v>0</v>
      </c>
      <c r="AW65">
        <v>0</v>
      </c>
      <c r="AX65">
        <v>0</v>
      </c>
      <c r="AY65">
        <v>0</v>
      </c>
      <c r="AZ65">
        <v>0</v>
      </c>
      <c r="BA65">
        <v>0</v>
      </c>
      <c r="BB65">
        <v>0</v>
      </c>
      <c r="BC65">
        <v>0</v>
      </c>
      <c r="BD65" s="1">
        <v>1017</v>
      </c>
      <c r="BE65">
        <v>515</v>
      </c>
      <c r="BF65">
        <v>576</v>
      </c>
      <c r="BG65">
        <v>460</v>
      </c>
      <c r="BH65">
        <v>0</v>
      </c>
      <c r="BI65">
        <v>0</v>
      </c>
      <c r="BJ65">
        <v>0</v>
      </c>
      <c r="BK65">
        <v>0</v>
      </c>
      <c r="BL65">
        <v>0</v>
      </c>
      <c r="BM65">
        <v>0</v>
      </c>
      <c r="BN65">
        <v>376</v>
      </c>
      <c r="BO65">
        <v>323</v>
      </c>
      <c r="BP65">
        <v>0</v>
      </c>
      <c r="BQ65">
        <v>0</v>
      </c>
      <c r="BR65">
        <v>0</v>
      </c>
      <c r="BS65">
        <v>0</v>
      </c>
      <c r="BT65">
        <v>303</v>
      </c>
      <c r="BU65">
        <v>212</v>
      </c>
      <c r="BV65" s="1">
        <v>3028</v>
      </c>
      <c r="BW65" s="1">
        <v>2100</v>
      </c>
      <c r="BX65" s="1">
        <f t="shared" si="0"/>
        <v>2725</v>
      </c>
      <c r="BY65" s="1">
        <f t="shared" si="1"/>
        <v>1888</v>
      </c>
      <c r="BZ65" s="1">
        <f t="shared" si="2"/>
        <v>303</v>
      </c>
      <c r="CA65" s="1">
        <f t="shared" si="3"/>
        <v>212</v>
      </c>
      <c r="CB65" s="1">
        <f t="shared" si="4"/>
        <v>2725</v>
      </c>
      <c r="CC65" s="1">
        <f t="shared" si="5"/>
        <v>1888</v>
      </c>
    </row>
    <row r="66" spans="1:81" x14ac:dyDescent="0.25">
      <c r="A66">
        <v>1658</v>
      </c>
      <c r="B66">
        <v>0</v>
      </c>
      <c r="C66">
        <v>0</v>
      </c>
      <c r="D66">
        <v>0</v>
      </c>
      <c r="E66">
        <v>0</v>
      </c>
      <c r="F66">
        <v>0</v>
      </c>
      <c r="G66">
        <v>0</v>
      </c>
      <c r="H66">
        <v>0</v>
      </c>
      <c r="I66">
        <v>0</v>
      </c>
      <c r="J66">
        <v>0</v>
      </c>
      <c r="K66">
        <v>0</v>
      </c>
      <c r="L66">
        <v>0</v>
      </c>
      <c r="M66">
        <v>0</v>
      </c>
      <c r="N66">
        <v>0</v>
      </c>
      <c r="O66">
        <v>0</v>
      </c>
      <c r="P66">
        <v>678</v>
      </c>
      <c r="Q66">
        <v>493</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467</v>
      </c>
      <c r="AU66">
        <v>377</v>
      </c>
      <c r="AV66">
        <v>797</v>
      </c>
      <c r="AW66">
        <v>654</v>
      </c>
      <c r="AX66">
        <v>0</v>
      </c>
      <c r="AY66">
        <v>0</v>
      </c>
      <c r="AZ66">
        <v>0</v>
      </c>
      <c r="BA66">
        <v>0</v>
      </c>
      <c r="BB66">
        <v>0</v>
      </c>
      <c r="BC66">
        <v>0</v>
      </c>
      <c r="BD66">
        <v>500</v>
      </c>
      <c r="BE66">
        <v>399</v>
      </c>
      <c r="BF66">
        <v>288</v>
      </c>
      <c r="BG66">
        <v>230</v>
      </c>
      <c r="BH66">
        <v>0</v>
      </c>
      <c r="BI66">
        <v>0</v>
      </c>
      <c r="BJ66">
        <v>0</v>
      </c>
      <c r="BK66">
        <v>0</v>
      </c>
      <c r="BL66">
        <v>0</v>
      </c>
      <c r="BM66">
        <v>0</v>
      </c>
      <c r="BN66">
        <v>0</v>
      </c>
      <c r="BO66">
        <v>0</v>
      </c>
      <c r="BP66">
        <v>0</v>
      </c>
      <c r="BQ66">
        <v>0</v>
      </c>
      <c r="BR66">
        <v>0</v>
      </c>
      <c r="BS66">
        <v>0</v>
      </c>
      <c r="BT66" s="1">
        <v>1042</v>
      </c>
      <c r="BU66">
        <v>857</v>
      </c>
      <c r="BV66" s="1">
        <v>3772</v>
      </c>
      <c r="BW66" s="1">
        <v>3010</v>
      </c>
      <c r="BX66" s="1">
        <f t="shared" si="0"/>
        <v>2730</v>
      </c>
      <c r="BY66" s="1">
        <f t="shared" si="1"/>
        <v>2153</v>
      </c>
      <c r="BZ66" s="1">
        <f t="shared" si="2"/>
        <v>1042</v>
      </c>
      <c r="CA66" s="1">
        <f t="shared" si="3"/>
        <v>857</v>
      </c>
      <c r="CB66" s="1">
        <f t="shared" si="4"/>
        <v>2730</v>
      </c>
      <c r="CC66" s="1">
        <f t="shared" si="5"/>
        <v>2153</v>
      </c>
    </row>
    <row r="67" spans="1:81" x14ac:dyDescent="0.25">
      <c r="A67">
        <v>1659</v>
      </c>
      <c r="B67">
        <v>0</v>
      </c>
      <c r="C67">
        <v>0</v>
      </c>
      <c r="D67">
        <v>0</v>
      </c>
      <c r="E67">
        <v>0</v>
      </c>
      <c r="F67">
        <v>0</v>
      </c>
      <c r="G67">
        <v>0</v>
      </c>
      <c r="H67">
        <v>0</v>
      </c>
      <c r="I67">
        <v>0</v>
      </c>
      <c r="J67">
        <v>0</v>
      </c>
      <c r="K67">
        <v>0</v>
      </c>
      <c r="L67">
        <v>0</v>
      </c>
      <c r="M67">
        <v>0</v>
      </c>
      <c r="N67">
        <v>217</v>
      </c>
      <c r="O67">
        <v>94</v>
      </c>
      <c r="P67">
        <v>0</v>
      </c>
      <c r="Q67">
        <v>0</v>
      </c>
      <c r="R67">
        <v>0</v>
      </c>
      <c r="S67">
        <v>0</v>
      </c>
      <c r="T67">
        <v>0</v>
      </c>
      <c r="U67">
        <v>0</v>
      </c>
      <c r="V67">
        <v>0</v>
      </c>
      <c r="W67">
        <v>0</v>
      </c>
      <c r="X67">
        <v>0</v>
      </c>
      <c r="Y67">
        <v>0</v>
      </c>
      <c r="Z67">
        <v>0</v>
      </c>
      <c r="AA67">
        <v>0</v>
      </c>
      <c r="AB67">
        <v>0</v>
      </c>
      <c r="AC67">
        <v>0</v>
      </c>
      <c r="AD67">
        <v>0</v>
      </c>
      <c r="AE67">
        <v>0</v>
      </c>
      <c r="AF67">
        <v>303</v>
      </c>
      <c r="AG67">
        <v>212</v>
      </c>
      <c r="AH67">
        <v>0</v>
      </c>
      <c r="AI67">
        <v>0</v>
      </c>
      <c r="AJ67">
        <v>0</v>
      </c>
      <c r="AK67">
        <v>0</v>
      </c>
      <c r="AL67">
        <v>0</v>
      </c>
      <c r="AM67">
        <v>0</v>
      </c>
      <c r="AN67">
        <v>729</v>
      </c>
      <c r="AO67">
        <v>632</v>
      </c>
      <c r="AP67">
        <v>0</v>
      </c>
      <c r="AQ67">
        <v>0</v>
      </c>
      <c r="AR67">
        <v>0</v>
      </c>
      <c r="AS67">
        <v>0</v>
      </c>
      <c r="AT67" s="1">
        <v>1677</v>
      </c>
      <c r="AU67" s="1">
        <v>1378</v>
      </c>
      <c r="AV67">
        <v>0</v>
      </c>
      <c r="AW67">
        <v>0</v>
      </c>
      <c r="AX67">
        <v>0</v>
      </c>
      <c r="AY67">
        <v>0</v>
      </c>
      <c r="AZ67">
        <v>0</v>
      </c>
      <c r="BA67">
        <v>0</v>
      </c>
      <c r="BB67">
        <v>0</v>
      </c>
      <c r="BC67">
        <v>0</v>
      </c>
      <c r="BD67" s="1">
        <v>2677</v>
      </c>
      <c r="BE67" s="1">
        <v>2136</v>
      </c>
      <c r="BF67">
        <v>469</v>
      </c>
      <c r="BG67">
        <v>198</v>
      </c>
      <c r="BH67">
        <v>940</v>
      </c>
      <c r="BI67">
        <v>776</v>
      </c>
      <c r="BJ67">
        <v>0</v>
      </c>
      <c r="BK67">
        <v>0</v>
      </c>
      <c r="BL67">
        <v>0</v>
      </c>
      <c r="BM67">
        <v>0</v>
      </c>
      <c r="BN67">
        <v>0</v>
      </c>
      <c r="BO67">
        <v>0</v>
      </c>
      <c r="BP67">
        <v>0</v>
      </c>
      <c r="BQ67">
        <v>0</v>
      </c>
      <c r="BR67">
        <v>0</v>
      </c>
      <c r="BS67">
        <v>0</v>
      </c>
      <c r="BT67">
        <v>0</v>
      </c>
      <c r="BU67">
        <v>0</v>
      </c>
      <c r="BV67" s="1">
        <v>7012</v>
      </c>
      <c r="BW67" s="1">
        <v>5426</v>
      </c>
      <c r="BX67" s="1">
        <f t="shared" si="0"/>
        <v>7012</v>
      </c>
      <c r="BY67" s="1">
        <f t="shared" si="1"/>
        <v>5426</v>
      </c>
      <c r="BZ67" s="1">
        <f t="shared" si="2"/>
        <v>0</v>
      </c>
      <c r="CA67" s="1">
        <f t="shared" si="3"/>
        <v>0</v>
      </c>
      <c r="CB67" s="1">
        <f t="shared" si="4"/>
        <v>7012</v>
      </c>
      <c r="CC67" s="1">
        <f t="shared" si="5"/>
        <v>5426</v>
      </c>
    </row>
    <row r="68" spans="1:81" x14ac:dyDescent="0.25">
      <c r="A68">
        <v>1660</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s="1">
        <v>1690</v>
      </c>
      <c r="AU68" s="1">
        <v>1453</v>
      </c>
      <c r="AV68">
        <v>376</v>
      </c>
      <c r="AW68">
        <v>323</v>
      </c>
      <c r="AX68">
        <v>0</v>
      </c>
      <c r="AY68">
        <v>0</v>
      </c>
      <c r="AZ68">
        <v>0</v>
      </c>
      <c r="BA68">
        <v>0</v>
      </c>
      <c r="BB68">
        <v>0</v>
      </c>
      <c r="BC68">
        <v>0</v>
      </c>
      <c r="BD68">
        <v>818</v>
      </c>
      <c r="BE68">
        <v>653</v>
      </c>
      <c r="BF68" s="1">
        <v>1332</v>
      </c>
      <c r="BG68" s="1">
        <v>1062</v>
      </c>
      <c r="BH68">
        <v>0</v>
      </c>
      <c r="BI68">
        <v>0</v>
      </c>
      <c r="BJ68">
        <v>0</v>
      </c>
      <c r="BK68">
        <v>0</v>
      </c>
      <c r="BL68">
        <v>0</v>
      </c>
      <c r="BM68">
        <v>0</v>
      </c>
      <c r="BN68">
        <v>0</v>
      </c>
      <c r="BO68">
        <v>0</v>
      </c>
      <c r="BP68">
        <v>0</v>
      </c>
      <c r="BQ68">
        <v>0</v>
      </c>
      <c r="BR68">
        <v>0</v>
      </c>
      <c r="BS68">
        <v>0</v>
      </c>
      <c r="BT68">
        <v>0</v>
      </c>
      <c r="BU68">
        <v>0</v>
      </c>
      <c r="BV68" s="1">
        <v>4216</v>
      </c>
      <c r="BW68" s="1">
        <v>3491</v>
      </c>
      <c r="BX68" s="1">
        <f t="shared" si="0"/>
        <v>4216</v>
      </c>
      <c r="BY68" s="1">
        <f t="shared" si="1"/>
        <v>3491</v>
      </c>
      <c r="BZ68" s="1">
        <f t="shared" si="2"/>
        <v>0</v>
      </c>
      <c r="CA68" s="1">
        <f t="shared" si="3"/>
        <v>0</v>
      </c>
      <c r="CB68" s="1">
        <f t="shared" si="4"/>
        <v>4216</v>
      </c>
      <c r="CC68" s="1">
        <f t="shared" si="5"/>
        <v>3491</v>
      </c>
    </row>
    <row r="69" spans="1:81" x14ac:dyDescent="0.25">
      <c r="A69">
        <v>1661</v>
      </c>
      <c r="B69">
        <v>0</v>
      </c>
      <c r="C69">
        <v>0</v>
      </c>
      <c r="D69">
        <v>0</v>
      </c>
      <c r="E69">
        <v>0</v>
      </c>
      <c r="F69">
        <v>0</v>
      </c>
      <c r="G69">
        <v>0</v>
      </c>
      <c r="H69">
        <v>0</v>
      </c>
      <c r="I69">
        <v>0</v>
      </c>
      <c r="J69">
        <v>0</v>
      </c>
      <c r="K69">
        <v>0</v>
      </c>
      <c r="L69">
        <v>0</v>
      </c>
      <c r="M69">
        <v>0</v>
      </c>
      <c r="N69">
        <v>255</v>
      </c>
      <c r="O69">
        <v>221</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332</v>
      </c>
      <c r="AM69">
        <v>235</v>
      </c>
      <c r="AN69">
        <v>0</v>
      </c>
      <c r="AO69">
        <v>0</v>
      </c>
      <c r="AP69">
        <v>0</v>
      </c>
      <c r="AQ69">
        <v>0</v>
      </c>
      <c r="AR69">
        <v>412</v>
      </c>
      <c r="AS69">
        <v>357</v>
      </c>
      <c r="AT69">
        <v>768</v>
      </c>
      <c r="AU69">
        <v>677</v>
      </c>
      <c r="AV69">
        <v>332</v>
      </c>
      <c r="AW69">
        <v>235</v>
      </c>
      <c r="AX69">
        <v>0</v>
      </c>
      <c r="AY69">
        <v>0</v>
      </c>
      <c r="AZ69">
        <v>0</v>
      </c>
      <c r="BA69">
        <v>0</v>
      </c>
      <c r="BB69">
        <v>0</v>
      </c>
      <c r="BC69">
        <v>0</v>
      </c>
      <c r="BD69" s="1">
        <v>1476</v>
      </c>
      <c r="BE69" s="1">
        <v>1146</v>
      </c>
      <c r="BF69">
        <v>214</v>
      </c>
      <c r="BG69">
        <v>172</v>
      </c>
      <c r="BH69">
        <v>316</v>
      </c>
      <c r="BI69">
        <v>254</v>
      </c>
      <c r="BJ69">
        <v>0</v>
      </c>
      <c r="BK69">
        <v>0</v>
      </c>
      <c r="BL69">
        <v>0</v>
      </c>
      <c r="BM69">
        <v>0</v>
      </c>
      <c r="BN69">
        <v>0</v>
      </c>
      <c r="BO69">
        <v>0</v>
      </c>
      <c r="BP69">
        <v>0</v>
      </c>
      <c r="BQ69">
        <v>0</v>
      </c>
      <c r="BR69">
        <v>0</v>
      </c>
      <c r="BS69">
        <v>0</v>
      </c>
      <c r="BT69">
        <v>0</v>
      </c>
      <c r="BU69">
        <v>0</v>
      </c>
      <c r="BV69" s="1">
        <v>4105</v>
      </c>
      <c r="BW69" s="1">
        <v>3297</v>
      </c>
      <c r="BX69" s="1">
        <f t="shared" ref="BX69:BX132" si="6">D69+F69+J69+H69+L69+N69+P69+R69+T69+V69+X69+Z69+AB69+AD69+AF69+AH69+AJ69+AL69+AN69+AP69+AR69+AT69+AV69+AX69+AZ69+BB69+BD69+BF69+BH69+BJ69+BL69+BN69+BP69+BR69</f>
        <v>4105</v>
      </c>
      <c r="BY69" s="1">
        <f t="shared" ref="BY69:BY132" si="7">E69+G69+K69+I69+M69+O69+Q69+S69+U69+W69+Y69+AA69+AC69+AE69+AG69+AI69+AK69+AM69+AO69+AQ69+AS69+AU69+AW69+AY69+BA69+BC69+BE69+BG69+BI69+BK69+BM69+BO69+BQ69+BS69</f>
        <v>3297</v>
      </c>
      <c r="BZ69" s="1">
        <f t="shared" ref="BZ69:BZ132" si="8">BT69+B69</f>
        <v>0</v>
      </c>
      <c r="CA69" s="1">
        <f t="shared" ref="CA69:CA132" si="9">BU69+C69</f>
        <v>0</v>
      </c>
      <c r="CB69" s="1">
        <f t="shared" ref="CB69:CB132" si="10">BV69-BT69-B69</f>
        <v>4105</v>
      </c>
      <c r="CC69" s="1">
        <f t="shared" ref="CC69:CC132" si="11">BW69-BU69-C69</f>
        <v>3297</v>
      </c>
    </row>
    <row r="70" spans="1:81" x14ac:dyDescent="0.25">
      <c r="A70">
        <v>1662</v>
      </c>
      <c r="B70">
        <v>0</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264</v>
      </c>
      <c r="AG70">
        <v>212</v>
      </c>
      <c r="AH70">
        <v>0</v>
      </c>
      <c r="AI70">
        <v>0</v>
      </c>
      <c r="AJ70">
        <v>0</v>
      </c>
      <c r="AK70">
        <v>0</v>
      </c>
      <c r="AL70">
        <v>35</v>
      </c>
      <c r="AM70">
        <v>39</v>
      </c>
      <c r="AN70">
        <v>264</v>
      </c>
      <c r="AO70">
        <v>212</v>
      </c>
      <c r="AP70">
        <v>0</v>
      </c>
      <c r="AQ70">
        <v>0</v>
      </c>
      <c r="AR70">
        <v>264</v>
      </c>
      <c r="AS70">
        <v>212</v>
      </c>
      <c r="AT70">
        <v>344</v>
      </c>
      <c r="AU70">
        <v>316</v>
      </c>
      <c r="AV70">
        <v>0</v>
      </c>
      <c r="AW70">
        <v>0</v>
      </c>
      <c r="AX70">
        <v>0</v>
      </c>
      <c r="AY70">
        <v>0</v>
      </c>
      <c r="AZ70">
        <v>0</v>
      </c>
      <c r="BA70">
        <v>0</v>
      </c>
      <c r="BB70">
        <v>0</v>
      </c>
      <c r="BC70">
        <v>0</v>
      </c>
      <c r="BD70">
        <v>251</v>
      </c>
      <c r="BE70">
        <v>230</v>
      </c>
      <c r="BF70">
        <v>158</v>
      </c>
      <c r="BG70">
        <v>144</v>
      </c>
      <c r="BH70">
        <v>759</v>
      </c>
      <c r="BI70">
        <v>750</v>
      </c>
      <c r="BJ70">
        <v>0</v>
      </c>
      <c r="BK70">
        <v>0</v>
      </c>
      <c r="BL70">
        <v>0</v>
      </c>
      <c r="BM70">
        <v>0</v>
      </c>
      <c r="BN70">
        <v>0</v>
      </c>
      <c r="BO70">
        <v>0</v>
      </c>
      <c r="BP70">
        <v>0</v>
      </c>
      <c r="BQ70">
        <v>0</v>
      </c>
      <c r="BR70">
        <v>0</v>
      </c>
      <c r="BS70">
        <v>0</v>
      </c>
      <c r="BT70">
        <v>0</v>
      </c>
      <c r="BU70">
        <v>0</v>
      </c>
      <c r="BV70" s="1">
        <v>2339</v>
      </c>
      <c r="BW70" s="1">
        <v>2115</v>
      </c>
      <c r="BX70" s="1">
        <f t="shared" si="6"/>
        <v>2339</v>
      </c>
      <c r="BY70" s="1">
        <f t="shared" si="7"/>
        <v>2115</v>
      </c>
      <c r="BZ70" s="1">
        <f t="shared" si="8"/>
        <v>0</v>
      </c>
      <c r="CA70" s="1">
        <f t="shared" si="9"/>
        <v>0</v>
      </c>
      <c r="CB70" s="1">
        <f t="shared" si="10"/>
        <v>2339</v>
      </c>
      <c r="CC70" s="1">
        <f t="shared" si="11"/>
        <v>2115</v>
      </c>
    </row>
    <row r="71" spans="1:81" x14ac:dyDescent="0.25">
      <c r="A71">
        <v>1663</v>
      </c>
      <c r="B71">
        <v>0</v>
      </c>
      <c r="C71">
        <v>0</v>
      </c>
      <c r="D71">
        <v>393</v>
      </c>
      <c r="E71">
        <v>295</v>
      </c>
      <c r="F71">
        <v>112</v>
      </c>
      <c r="G71">
        <v>96</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505</v>
      </c>
      <c r="AG71">
        <v>434</v>
      </c>
      <c r="AH71">
        <v>0</v>
      </c>
      <c r="AI71">
        <v>0</v>
      </c>
      <c r="AJ71">
        <v>0</v>
      </c>
      <c r="AK71">
        <v>0</v>
      </c>
      <c r="AL71">
        <v>333</v>
      </c>
      <c r="AM71">
        <v>300</v>
      </c>
      <c r="AN71">
        <v>0</v>
      </c>
      <c r="AO71">
        <v>0</v>
      </c>
      <c r="AP71">
        <v>0</v>
      </c>
      <c r="AQ71">
        <v>0</v>
      </c>
      <c r="AR71">
        <v>0</v>
      </c>
      <c r="AS71">
        <v>0</v>
      </c>
      <c r="AT71" s="1">
        <v>1806</v>
      </c>
      <c r="AU71" s="1">
        <v>1504</v>
      </c>
      <c r="AV71">
        <v>303</v>
      </c>
      <c r="AW71">
        <v>212</v>
      </c>
      <c r="AX71">
        <v>0</v>
      </c>
      <c r="AY71">
        <v>0</v>
      </c>
      <c r="AZ71">
        <v>0</v>
      </c>
      <c r="BA71">
        <v>0</v>
      </c>
      <c r="BB71">
        <v>0</v>
      </c>
      <c r="BC71">
        <v>0</v>
      </c>
      <c r="BD71">
        <v>0</v>
      </c>
      <c r="BE71">
        <v>0</v>
      </c>
      <c r="BF71">
        <v>166</v>
      </c>
      <c r="BG71">
        <v>133</v>
      </c>
      <c r="BH71">
        <v>0</v>
      </c>
      <c r="BI71">
        <v>0</v>
      </c>
      <c r="BJ71">
        <v>0</v>
      </c>
      <c r="BK71">
        <v>0</v>
      </c>
      <c r="BL71">
        <v>0</v>
      </c>
      <c r="BM71">
        <v>0</v>
      </c>
      <c r="BN71">
        <v>0</v>
      </c>
      <c r="BO71">
        <v>0</v>
      </c>
      <c r="BP71">
        <v>0</v>
      </c>
      <c r="BQ71">
        <v>0</v>
      </c>
      <c r="BR71">
        <v>0</v>
      </c>
      <c r="BS71">
        <v>0</v>
      </c>
      <c r="BT71">
        <v>0</v>
      </c>
      <c r="BU71">
        <v>0</v>
      </c>
      <c r="BV71" s="1">
        <v>3618</v>
      </c>
      <c r="BW71" s="1">
        <v>2974</v>
      </c>
      <c r="BX71" s="1">
        <f t="shared" si="6"/>
        <v>3618</v>
      </c>
      <c r="BY71" s="1">
        <f t="shared" si="7"/>
        <v>2974</v>
      </c>
      <c r="BZ71" s="1">
        <f t="shared" si="8"/>
        <v>0</v>
      </c>
      <c r="CA71" s="1">
        <f t="shared" si="9"/>
        <v>0</v>
      </c>
      <c r="CB71" s="1">
        <f t="shared" si="10"/>
        <v>3618</v>
      </c>
      <c r="CC71" s="1">
        <f t="shared" si="11"/>
        <v>2974</v>
      </c>
    </row>
    <row r="72" spans="1:81" x14ac:dyDescent="0.25">
      <c r="A72">
        <v>1664</v>
      </c>
      <c r="B72">
        <v>0</v>
      </c>
      <c r="C72">
        <v>0</v>
      </c>
      <c r="D72">
        <v>468</v>
      </c>
      <c r="E72">
        <v>387</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303</v>
      </c>
      <c r="AG72">
        <v>212</v>
      </c>
      <c r="AH72">
        <v>0</v>
      </c>
      <c r="AI72">
        <v>0</v>
      </c>
      <c r="AJ72">
        <v>0</v>
      </c>
      <c r="AK72">
        <v>0</v>
      </c>
      <c r="AL72">
        <v>906</v>
      </c>
      <c r="AM72">
        <v>811</v>
      </c>
      <c r="AN72">
        <v>0</v>
      </c>
      <c r="AO72">
        <v>0</v>
      </c>
      <c r="AP72">
        <v>750</v>
      </c>
      <c r="AQ72">
        <v>562</v>
      </c>
      <c r="AR72">
        <v>414</v>
      </c>
      <c r="AS72">
        <v>355</v>
      </c>
      <c r="AT72" s="1">
        <v>1995</v>
      </c>
      <c r="AU72" s="1">
        <v>1677</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424</v>
      </c>
      <c r="BQ72">
        <v>368</v>
      </c>
      <c r="BR72">
        <v>0</v>
      </c>
      <c r="BS72">
        <v>0</v>
      </c>
      <c r="BT72">
        <v>0</v>
      </c>
      <c r="BU72">
        <v>0</v>
      </c>
      <c r="BV72" s="1">
        <v>5260</v>
      </c>
      <c r="BW72" s="1">
        <v>4372</v>
      </c>
      <c r="BX72" s="1">
        <f t="shared" si="6"/>
        <v>5260</v>
      </c>
      <c r="BY72" s="1">
        <f t="shared" si="7"/>
        <v>4372</v>
      </c>
      <c r="BZ72" s="1">
        <f t="shared" si="8"/>
        <v>0</v>
      </c>
      <c r="CA72" s="1">
        <f t="shared" si="9"/>
        <v>0</v>
      </c>
      <c r="CB72" s="1">
        <f t="shared" si="10"/>
        <v>5260</v>
      </c>
      <c r="CC72" s="1">
        <f t="shared" si="11"/>
        <v>4372</v>
      </c>
    </row>
    <row r="73" spans="1:81" x14ac:dyDescent="0.25">
      <c r="A73">
        <v>1665</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881</v>
      </c>
      <c r="AO73">
        <v>757</v>
      </c>
      <c r="AP73">
        <v>0</v>
      </c>
      <c r="AQ73">
        <v>0</v>
      </c>
      <c r="AR73">
        <v>881</v>
      </c>
      <c r="AS73">
        <v>757</v>
      </c>
      <c r="AT73">
        <v>570</v>
      </c>
      <c r="AU73">
        <v>490</v>
      </c>
      <c r="AV73">
        <v>303</v>
      </c>
      <c r="AW73">
        <v>212</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s="1">
        <v>2635</v>
      </c>
      <c r="BW73" s="1">
        <v>2216</v>
      </c>
      <c r="BX73" s="1">
        <f t="shared" si="6"/>
        <v>2635</v>
      </c>
      <c r="BY73" s="1">
        <f t="shared" si="7"/>
        <v>2216</v>
      </c>
      <c r="BZ73" s="1">
        <f t="shared" si="8"/>
        <v>0</v>
      </c>
      <c r="CA73" s="1">
        <f t="shared" si="9"/>
        <v>0</v>
      </c>
      <c r="CB73" s="1">
        <f t="shared" si="10"/>
        <v>2635</v>
      </c>
      <c r="CC73" s="1">
        <f t="shared" si="11"/>
        <v>2216</v>
      </c>
    </row>
    <row r="74" spans="1:81" x14ac:dyDescent="0.25">
      <c r="A74">
        <v>1666</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364</v>
      </c>
      <c r="AM74">
        <v>316</v>
      </c>
      <c r="AN74">
        <v>376</v>
      </c>
      <c r="AO74">
        <v>323</v>
      </c>
      <c r="AP74">
        <v>0</v>
      </c>
      <c r="AQ74">
        <v>0</v>
      </c>
      <c r="AR74">
        <v>376</v>
      </c>
      <c r="AS74">
        <v>323</v>
      </c>
      <c r="AT74">
        <v>376</v>
      </c>
      <c r="AU74">
        <v>323</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s="1">
        <v>1492</v>
      </c>
      <c r="BW74" s="1">
        <v>1285</v>
      </c>
      <c r="BX74" s="1">
        <f t="shared" si="6"/>
        <v>1492</v>
      </c>
      <c r="BY74" s="1">
        <f t="shared" si="7"/>
        <v>1285</v>
      </c>
      <c r="BZ74" s="1">
        <f t="shared" si="8"/>
        <v>0</v>
      </c>
      <c r="CA74" s="1">
        <f t="shared" si="9"/>
        <v>0</v>
      </c>
      <c r="CB74" s="1">
        <f t="shared" si="10"/>
        <v>1492</v>
      </c>
      <c r="CC74" s="1">
        <f t="shared" si="11"/>
        <v>1285</v>
      </c>
    </row>
    <row r="75" spans="1:81" x14ac:dyDescent="0.25">
      <c r="A75">
        <v>1667</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543</v>
      </c>
      <c r="AM75">
        <v>467</v>
      </c>
      <c r="AN75">
        <v>0</v>
      </c>
      <c r="AO75">
        <v>0</v>
      </c>
      <c r="AP75">
        <v>0</v>
      </c>
      <c r="AQ75">
        <v>0</v>
      </c>
      <c r="AR75">
        <v>0</v>
      </c>
      <c r="AS75">
        <v>0</v>
      </c>
      <c r="AT75" s="1">
        <v>1935</v>
      </c>
      <c r="AU75" s="1">
        <v>1615</v>
      </c>
      <c r="AV75">
        <v>0</v>
      </c>
      <c r="AW75">
        <v>0</v>
      </c>
      <c r="AX75">
        <v>0</v>
      </c>
      <c r="AY75">
        <v>0</v>
      </c>
      <c r="AZ75">
        <v>0</v>
      </c>
      <c r="BA75">
        <v>0</v>
      </c>
      <c r="BB75">
        <v>0</v>
      </c>
      <c r="BC75">
        <v>0</v>
      </c>
      <c r="BD75">
        <v>505</v>
      </c>
      <c r="BE75">
        <v>434</v>
      </c>
      <c r="BF75" s="1">
        <v>1248</v>
      </c>
      <c r="BG75" s="1">
        <v>1000</v>
      </c>
      <c r="BH75">
        <v>0</v>
      </c>
      <c r="BI75">
        <v>0</v>
      </c>
      <c r="BJ75">
        <v>0</v>
      </c>
      <c r="BK75">
        <v>0</v>
      </c>
      <c r="BL75">
        <v>0</v>
      </c>
      <c r="BM75">
        <v>0</v>
      </c>
      <c r="BN75">
        <v>0</v>
      </c>
      <c r="BO75">
        <v>0</v>
      </c>
      <c r="BP75">
        <v>0</v>
      </c>
      <c r="BQ75">
        <v>0</v>
      </c>
      <c r="BR75">
        <v>0</v>
      </c>
      <c r="BS75">
        <v>0</v>
      </c>
      <c r="BT75">
        <v>0</v>
      </c>
      <c r="BU75">
        <v>0</v>
      </c>
      <c r="BV75" s="1">
        <v>4231</v>
      </c>
      <c r="BW75" s="1">
        <v>3516</v>
      </c>
      <c r="BX75" s="1">
        <f t="shared" si="6"/>
        <v>4231</v>
      </c>
      <c r="BY75" s="1">
        <f t="shared" si="7"/>
        <v>3516</v>
      </c>
      <c r="BZ75" s="1">
        <f t="shared" si="8"/>
        <v>0</v>
      </c>
      <c r="CA75" s="1">
        <f t="shared" si="9"/>
        <v>0</v>
      </c>
      <c r="CB75" s="1">
        <f t="shared" si="10"/>
        <v>4231</v>
      </c>
      <c r="CC75" s="1">
        <f t="shared" si="11"/>
        <v>3516</v>
      </c>
    </row>
    <row r="76" spans="1:81" x14ac:dyDescent="0.25">
      <c r="A76">
        <v>1668</v>
      </c>
      <c r="B76">
        <v>385</v>
      </c>
      <c r="C76">
        <v>329</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s="1">
        <v>1657</v>
      </c>
      <c r="AM76" s="1">
        <v>1366</v>
      </c>
      <c r="AN76">
        <v>0</v>
      </c>
      <c r="AO76">
        <v>0</v>
      </c>
      <c r="AP76">
        <v>0</v>
      </c>
      <c r="AQ76">
        <v>0</v>
      </c>
      <c r="AR76">
        <v>310</v>
      </c>
      <c r="AS76">
        <v>216</v>
      </c>
      <c r="AT76" s="1">
        <v>3415</v>
      </c>
      <c r="AU76" s="1">
        <v>2928</v>
      </c>
      <c r="AV76" s="1">
        <v>1110</v>
      </c>
      <c r="AW76">
        <v>798</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s="1">
        <v>6877</v>
      </c>
      <c r="BW76" s="1">
        <v>5637</v>
      </c>
      <c r="BX76" s="1">
        <f t="shared" si="6"/>
        <v>6492</v>
      </c>
      <c r="BY76" s="1">
        <f t="shared" si="7"/>
        <v>5308</v>
      </c>
      <c r="BZ76" s="1">
        <f t="shared" si="8"/>
        <v>385</v>
      </c>
      <c r="CA76" s="1">
        <f t="shared" si="9"/>
        <v>329</v>
      </c>
      <c r="CB76" s="1">
        <f t="shared" si="10"/>
        <v>6492</v>
      </c>
      <c r="CC76" s="1">
        <f t="shared" si="11"/>
        <v>5308</v>
      </c>
    </row>
    <row r="77" spans="1:81" x14ac:dyDescent="0.25">
      <c r="A77">
        <v>1669</v>
      </c>
      <c r="B77">
        <v>0</v>
      </c>
      <c r="C77">
        <v>0</v>
      </c>
      <c r="D77">
        <v>0</v>
      </c>
      <c r="E77">
        <v>0</v>
      </c>
      <c r="F77">
        <v>0</v>
      </c>
      <c r="G77">
        <v>0</v>
      </c>
      <c r="H77">
        <v>0</v>
      </c>
      <c r="I77">
        <v>0</v>
      </c>
      <c r="J77">
        <v>0</v>
      </c>
      <c r="K77">
        <v>0</v>
      </c>
      <c r="L77">
        <v>0</v>
      </c>
      <c r="M77">
        <v>0</v>
      </c>
      <c r="N77">
        <v>0</v>
      </c>
      <c r="O77">
        <v>0</v>
      </c>
      <c r="P77">
        <v>0</v>
      </c>
      <c r="Q77">
        <v>0</v>
      </c>
      <c r="R77">
        <v>0</v>
      </c>
      <c r="S77">
        <v>0</v>
      </c>
      <c r="T77">
        <v>0</v>
      </c>
      <c r="U77">
        <v>0</v>
      </c>
      <c r="V77">
        <v>264</v>
      </c>
      <c r="W77">
        <v>230</v>
      </c>
      <c r="X77">
        <v>0</v>
      </c>
      <c r="Y77">
        <v>0</v>
      </c>
      <c r="Z77">
        <v>0</v>
      </c>
      <c r="AA77">
        <v>0</v>
      </c>
      <c r="AB77">
        <v>0</v>
      </c>
      <c r="AC77">
        <v>0</v>
      </c>
      <c r="AD77">
        <v>0</v>
      </c>
      <c r="AE77">
        <v>0</v>
      </c>
      <c r="AF77">
        <v>0</v>
      </c>
      <c r="AG77">
        <v>0</v>
      </c>
      <c r="AH77">
        <v>0</v>
      </c>
      <c r="AI77">
        <v>0</v>
      </c>
      <c r="AJ77">
        <v>0</v>
      </c>
      <c r="AK77">
        <v>0</v>
      </c>
      <c r="AL77">
        <v>935</v>
      </c>
      <c r="AM77">
        <v>757</v>
      </c>
      <c r="AN77">
        <v>0</v>
      </c>
      <c r="AO77">
        <v>0</v>
      </c>
      <c r="AP77">
        <v>387</v>
      </c>
      <c r="AQ77">
        <v>291</v>
      </c>
      <c r="AR77">
        <v>511</v>
      </c>
      <c r="AS77">
        <v>391</v>
      </c>
      <c r="AT77" s="1">
        <v>6749</v>
      </c>
      <c r="AU77" s="1">
        <v>5745</v>
      </c>
      <c r="AV77" s="1">
        <v>2034</v>
      </c>
      <c r="AW77" s="1">
        <v>1471</v>
      </c>
      <c r="AX77">
        <v>0</v>
      </c>
      <c r="AY77">
        <v>0</v>
      </c>
      <c r="AZ77">
        <v>0</v>
      </c>
      <c r="BA77">
        <v>0</v>
      </c>
      <c r="BB77">
        <v>0</v>
      </c>
      <c r="BC77">
        <v>0</v>
      </c>
      <c r="BD77">
        <v>596</v>
      </c>
      <c r="BE77">
        <v>514</v>
      </c>
      <c r="BF77">
        <v>0</v>
      </c>
      <c r="BG77">
        <v>0</v>
      </c>
      <c r="BH77">
        <v>0</v>
      </c>
      <c r="BI77">
        <v>0</v>
      </c>
      <c r="BJ77">
        <v>0</v>
      </c>
      <c r="BK77">
        <v>0</v>
      </c>
      <c r="BL77">
        <v>0</v>
      </c>
      <c r="BM77">
        <v>0</v>
      </c>
      <c r="BN77">
        <v>0</v>
      </c>
      <c r="BO77">
        <v>0</v>
      </c>
      <c r="BP77">
        <v>0</v>
      </c>
      <c r="BQ77">
        <v>0</v>
      </c>
      <c r="BR77">
        <v>0</v>
      </c>
      <c r="BS77">
        <v>0</v>
      </c>
      <c r="BT77">
        <v>0</v>
      </c>
      <c r="BU77">
        <v>0</v>
      </c>
      <c r="BV77" s="1">
        <v>11476</v>
      </c>
      <c r="BW77" s="1">
        <v>9399</v>
      </c>
      <c r="BX77" s="1">
        <f t="shared" si="6"/>
        <v>11476</v>
      </c>
      <c r="BY77" s="1">
        <f t="shared" si="7"/>
        <v>9399</v>
      </c>
      <c r="BZ77" s="1">
        <f t="shared" si="8"/>
        <v>0</v>
      </c>
      <c r="CA77" s="1">
        <f t="shared" si="9"/>
        <v>0</v>
      </c>
      <c r="CB77" s="1">
        <f t="shared" si="10"/>
        <v>11476</v>
      </c>
      <c r="CC77" s="1">
        <f t="shared" si="11"/>
        <v>9399</v>
      </c>
    </row>
    <row r="78" spans="1:81" x14ac:dyDescent="0.25">
      <c r="A78">
        <v>1670</v>
      </c>
      <c r="B78">
        <v>485</v>
      </c>
      <c r="C78">
        <v>340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321</v>
      </c>
      <c r="AG78">
        <v>225</v>
      </c>
      <c r="AH78">
        <v>0</v>
      </c>
      <c r="AI78">
        <v>0</v>
      </c>
      <c r="AJ78">
        <v>0</v>
      </c>
      <c r="AK78">
        <v>0</v>
      </c>
      <c r="AL78">
        <v>0</v>
      </c>
      <c r="AM78">
        <v>0</v>
      </c>
      <c r="AN78">
        <v>0</v>
      </c>
      <c r="AO78">
        <v>0</v>
      </c>
      <c r="AP78">
        <v>0</v>
      </c>
      <c r="AQ78">
        <v>0</v>
      </c>
      <c r="AR78">
        <v>515</v>
      </c>
      <c r="AS78">
        <v>448</v>
      </c>
      <c r="AT78" s="1">
        <v>3703</v>
      </c>
      <c r="AU78" s="1">
        <v>3154</v>
      </c>
      <c r="AV78">
        <v>856</v>
      </c>
      <c r="AW78">
        <v>686</v>
      </c>
      <c r="AX78">
        <v>0</v>
      </c>
      <c r="AY78">
        <v>0</v>
      </c>
      <c r="AZ78">
        <v>0</v>
      </c>
      <c r="BA78">
        <v>0</v>
      </c>
      <c r="BB78">
        <v>0</v>
      </c>
      <c r="BC78">
        <v>0</v>
      </c>
      <c r="BD78">
        <v>0</v>
      </c>
      <c r="BE78">
        <v>0</v>
      </c>
      <c r="BF78">
        <v>0</v>
      </c>
      <c r="BG78">
        <v>0</v>
      </c>
      <c r="BH78">
        <v>386</v>
      </c>
      <c r="BI78">
        <v>336</v>
      </c>
      <c r="BJ78">
        <v>0</v>
      </c>
      <c r="BK78">
        <v>0</v>
      </c>
      <c r="BL78">
        <v>0</v>
      </c>
      <c r="BM78">
        <v>0</v>
      </c>
      <c r="BN78">
        <v>0</v>
      </c>
      <c r="BO78">
        <v>0</v>
      </c>
      <c r="BP78">
        <v>0</v>
      </c>
      <c r="BQ78">
        <v>0</v>
      </c>
      <c r="BR78">
        <v>0</v>
      </c>
      <c r="BS78">
        <v>0</v>
      </c>
      <c r="BT78">
        <v>293</v>
      </c>
      <c r="BU78">
        <v>206</v>
      </c>
      <c r="BV78" s="1">
        <v>6559</v>
      </c>
      <c r="BW78" s="1">
        <v>5395</v>
      </c>
      <c r="BX78" s="1">
        <f t="shared" si="6"/>
        <v>5781</v>
      </c>
      <c r="BY78" s="1">
        <f t="shared" si="7"/>
        <v>4849</v>
      </c>
      <c r="BZ78" s="1">
        <f t="shared" si="8"/>
        <v>778</v>
      </c>
      <c r="CA78" s="1">
        <f t="shared" si="9"/>
        <v>546</v>
      </c>
      <c r="CB78" s="1">
        <f t="shared" si="10"/>
        <v>5781</v>
      </c>
      <c r="CC78" s="1">
        <f t="shared" si="11"/>
        <v>4849</v>
      </c>
    </row>
    <row r="79" spans="1:81" x14ac:dyDescent="0.25">
      <c r="A79">
        <v>1671</v>
      </c>
      <c r="B79">
        <v>376</v>
      </c>
      <c r="C79">
        <v>323</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79</v>
      </c>
      <c r="AM79">
        <v>56</v>
      </c>
      <c r="AN79">
        <v>0</v>
      </c>
      <c r="AO79">
        <v>0</v>
      </c>
      <c r="AP79">
        <v>0</v>
      </c>
      <c r="AQ79">
        <v>0</v>
      </c>
      <c r="AR79">
        <v>0</v>
      </c>
      <c r="AS79">
        <v>0</v>
      </c>
      <c r="AT79" s="1">
        <v>7002</v>
      </c>
      <c r="AU79" s="1">
        <v>5851</v>
      </c>
      <c r="AV79" s="1">
        <v>2081</v>
      </c>
      <c r="AW79" s="1">
        <v>1645</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167</v>
      </c>
      <c r="BS79">
        <v>143</v>
      </c>
      <c r="BT79">
        <v>259</v>
      </c>
      <c r="BU79">
        <v>181</v>
      </c>
      <c r="BV79" s="1">
        <v>9964</v>
      </c>
      <c r="BW79" s="1">
        <v>8199</v>
      </c>
      <c r="BX79" s="1">
        <f t="shared" si="6"/>
        <v>9329</v>
      </c>
      <c r="BY79" s="1">
        <f t="shared" si="7"/>
        <v>7695</v>
      </c>
      <c r="BZ79" s="1">
        <f t="shared" si="8"/>
        <v>635</v>
      </c>
      <c r="CA79" s="1">
        <f t="shared" si="9"/>
        <v>504</v>
      </c>
      <c r="CB79" s="1">
        <f t="shared" si="10"/>
        <v>9329</v>
      </c>
      <c r="CC79" s="1">
        <f t="shared" si="11"/>
        <v>7695</v>
      </c>
    </row>
    <row r="80" spans="1:81" x14ac:dyDescent="0.25">
      <c r="A80">
        <v>1672</v>
      </c>
      <c r="B80">
        <v>0</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s="1">
        <v>4953</v>
      </c>
      <c r="AU80" s="1">
        <v>4215</v>
      </c>
      <c r="AV80">
        <v>505</v>
      </c>
      <c r="AW80">
        <v>434</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s="1">
        <v>5458</v>
      </c>
      <c r="BW80" s="1">
        <v>4649</v>
      </c>
      <c r="BX80" s="1">
        <f t="shared" si="6"/>
        <v>5458</v>
      </c>
      <c r="BY80" s="1">
        <f t="shared" si="7"/>
        <v>4649</v>
      </c>
      <c r="BZ80" s="1">
        <f t="shared" si="8"/>
        <v>0</v>
      </c>
      <c r="CA80" s="1">
        <f t="shared" si="9"/>
        <v>0</v>
      </c>
      <c r="CB80" s="1">
        <f t="shared" si="10"/>
        <v>5458</v>
      </c>
      <c r="CC80" s="1">
        <f t="shared" si="11"/>
        <v>4649</v>
      </c>
    </row>
    <row r="81" spans="1:81" x14ac:dyDescent="0.25">
      <c r="A81">
        <v>1673</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s="1">
        <v>3163</v>
      </c>
      <c r="AU81" s="1">
        <v>2530</v>
      </c>
      <c r="AV81">
        <v>0</v>
      </c>
      <c r="AW81">
        <v>0</v>
      </c>
      <c r="AX81">
        <v>0</v>
      </c>
      <c r="AY81">
        <v>0</v>
      </c>
      <c r="AZ81">
        <v>0</v>
      </c>
      <c r="BA81">
        <v>0</v>
      </c>
      <c r="BB81">
        <v>0</v>
      </c>
      <c r="BC81">
        <v>0</v>
      </c>
      <c r="BD81">
        <v>0</v>
      </c>
      <c r="BE81">
        <v>0</v>
      </c>
      <c r="BF81">
        <v>0</v>
      </c>
      <c r="BG81">
        <v>0</v>
      </c>
      <c r="BH81">
        <v>338</v>
      </c>
      <c r="BI81">
        <v>291</v>
      </c>
      <c r="BJ81">
        <v>0</v>
      </c>
      <c r="BK81">
        <v>0</v>
      </c>
      <c r="BL81">
        <v>0</v>
      </c>
      <c r="BM81">
        <v>0</v>
      </c>
      <c r="BN81">
        <v>0</v>
      </c>
      <c r="BO81">
        <v>0</v>
      </c>
      <c r="BP81">
        <v>0</v>
      </c>
      <c r="BQ81">
        <v>0</v>
      </c>
      <c r="BR81">
        <v>0</v>
      </c>
      <c r="BS81">
        <v>0</v>
      </c>
      <c r="BT81">
        <v>500</v>
      </c>
      <c r="BU81">
        <v>100</v>
      </c>
      <c r="BV81" s="1">
        <v>4001</v>
      </c>
      <c r="BW81" s="1">
        <v>2921</v>
      </c>
      <c r="BX81" s="1">
        <f t="shared" si="6"/>
        <v>3501</v>
      </c>
      <c r="BY81" s="1">
        <f t="shared" si="7"/>
        <v>2821</v>
      </c>
      <c r="BZ81" s="1">
        <f t="shared" si="8"/>
        <v>500</v>
      </c>
      <c r="CA81" s="1">
        <f t="shared" si="9"/>
        <v>100</v>
      </c>
      <c r="CB81" s="1">
        <f t="shared" si="10"/>
        <v>3501</v>
      </c>
      <c r="CC81" s="1">
        <f t="shared" si="11"/>
        <v>2821</v>
      </c>
    </row>
    <row r="82" spans="1:81" x14ac:dyDescent="0.25">
      <c r="A82">
        <v>1674</v>
      </c>
      <c r="B82">
        <v>0</v>
      </c>
      <c r="C82">
        <v>0</v>
      </c>
      <c r="D82">
        <v>0</v>
      </c>
      <c r="E82">
        <v>0</v>
      </c>
      <c r="F82">
        <v>0</v>
      </c>
      <c r="G82">
        <v>0</v>
      </c>
      <c r="H82">
        <v>0</v>
      </c>
      <c r="I82">
        <v>0</v>
      </c>
      <c r="J82">
        <v>0</v>
      </c>
      <c r="K82">
        <v>0</v>
      </c>
      <c r="L82">
        <v>0</v>
      </c>
      <c r="M82">
        <v>0</v>
      </c>
      <c r="N82">
        <v>645</v>
      </c>
      <c r="O82">
        <v>544</v>
      </c>
      <c r="P82">
        <v>597</v>
      </c>
      <c r="Q82">
        <v>503</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s="1">
        <v>2683</v>
      </c>
      <c r="AU82" s="1">
        <v>2321</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s="1">
        <v>3925</v>
      </c>
      <c r="BW82" s="1">
        <v>3368</v>
      </c>
      <c r="BX82" s="1">
        <f t="shared" si="6"/>
        <v>3925</v>
      </c>
      <c r="BY82" s="1">
        <f t="shared" si="7"/>
        <v>3368</v>
      </c>
      <c r="BZ82" s="1">
        <f t="shared" si="8"/>
        <v>0</v>
      </c>
      <c r="CA82" s="1">
        <f t="shared" si="9"/>
        <v>0</v>
      </c>
      <c r="CB82" s="1">
        <f t="shared" si="10"/>
        <v>3925</v>
      </c>
      <c r="CC82" s="1">
        <f t="shared" si="11"/>
        <v>3368</v>
      </c>
    </row>
    <row r="83" spans="1:81" x14ac:dyDescent="0.25">
      <c r="A83">
        <v>1675</v>
      </c>
      <c r="B83">
        <v>0</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948</v>
      </c>
      <c r="AU83">
        <v>808</v>
      </c>
      <c r="AV83" s="1">
        <v>1655</v>
      </c>
      <c r="AW83" s="1">
        <v>1418</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s="1">
        <v>2603</v>
      </c>
      <c r="BW83" s="1">
        <v>2226</v>
      </c>
      <c r="BX83" s="1">
        <f t="shared" si="6"/>
        <v>2603</v>
      </c>
      <c r="BY83" s="1">
        <f t="shared" si="7"/>
        <v>2226</v>
      </c>
      <c r="BZ83" s="1">
        <f t="shared" si="8"/>
        <v>0</v>
      </c>
      <c r="CA83" s="1">
        <f t="shared" si="9"/>
        <v>0</v>
      </c>
      <c r="CB83" s="1">
        <f t="shared" si="10"/>
        <v>2603</v>
      </c>
      <c r="CC83" s="1">
        <f t="shared" si="11"/>
        <v>2226</v>
      </c>
    </row>
    <row r="84" spans="1:81" x14ac:dyDescent="0.25">
      <c r="A84">
        <v>1676</v>
      </c>
      <c r="B84">
        <v>0</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s="1">
        <v>4242</v>
      </c>
      <c r="AU84" s="1">
        <v>3736</v>
      </c>
      <c r="AV84">
        <v>103</v>
      </c>
      <c r="AW84">
        <v>86</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s="1">
        <v>4345</v>
      </c>
      <c r="BW84" s="1">
        <v>3822</v>
      </c>
      <c r="BX84" s="1">
        <f t="shared" si="6"/>
        <v>4345</v>
      </c>
      <c r="BY84" s="1">
        <f t="shared" si="7"/>
        <v>3822</v>
      </c>
      <c r="BZ84" s="1">
        <f t="shared" si="8"/>
        <v>0</v>
      </c>
      <c r="CA84" s="1">
        <f t="shared" si="9"/>
        <v>0</v>
      </c>
      <c r="CB84" s="1">
        <f t="shared" si="10"/>
        <v>4345</v>
      </c>
      <c r="CC84" s="1">
        <f t="shared" si="11"/>
        <v>3822</v>
      </c>
    </row>
    <row r="85" spans="1:81" x14ac:dyDescent="0.25">
      <c r="A85">
        <v>1677</v>
      </c>
      <c r="B85">
        <v>524</v>
      </c>
      <c r="C85">
        <v>477</v>
      </c>
      <c r="D85">
        <v>0</v>
      </c>
      <c r="E85">
        <v>0</v>
      </c>
      <c r="F85">
        <v>0</v>
      </c>
      <c r="G85">
        <v>0</v>
      </c>
      <c r="H85">
        <v>0</v>
      </c>
      <c r="I85">
        <v>0</v>
      </c>
      <c r="J85">
        <v>0</v>
      </c>
      <c r="K85">
        <v>0</v>
      </c>
      <c r="L85">
        <v>0</v>
      </c>
      <c r="M85">
        <v>0</v>
      </c>
      <c r="N85">
        <v>200</v>
      </c>
      <c r="O85">
        <v>417</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s="1">
        <v>1374</v>
      </c>
      <c r="AU85" s="1">
        <v>1204</v>
      </c>
      <c r="AV85" s="1">
        <v>1369</v>
      </c>
      <c r="AW85" s="1">
        <v>1097</v>
      </c>
      <c r="AX85">
        <v>0</v>
      </c>
      <c r="AY85">
        <v>0</v>
      </c>
      <c r="AZ85">
        <v>0</v>
      </c>
      <c r="BA85">
        <v>0</v>
      </c>
      <c r="BB85">
        <v>0</v>
      </c>
      <c r="BC85">
        <v>0</v>
      </c>
      <c r="BD85">
        <v>0</v>
      </c>
      <c r="BE85">
        <v>0</v>
      </c>
      <c r="BF85">
        <v>181</v>
      </c>
      <c r="BG85">
        <v>145</v>
      </c>
      <c r="BH85">
        <v>0</v>
      </c>
      <c r="BI85">
        <v>0</v>
      </c>
      <c r="BJ85">
        <v>0</v>
      </c>
      <c r="BK85">
        <v>0</v>
      </c>
      <c r="BL85">
        <v>0</v>
      </c>
      <c r="BM85">
        <v>0</v>
      </c>
      <c r="BN85">
        <v>0</v>
      </c>
      <c r="BO85">
        <v>0</v>
      </c>
      <c r="BP85">
        <v>0</v>
      </c>
      <c r="BQ85">
        <v>0</v>
      </c>
      <c r="BR85">
        <v>0</v>
      </c>
      <c r="BS85">
        <v>0</v>
      </c>
      <c r="BT85">
        <v>0</v>
      </c>
      <c r="BU85">
        <v>0</v>
      </c>
      <c r="BV85" s="1">
        <v>3648</v>
      </c>
      <c r="BW85" s="1">
        <v>3340</v>
      </c>
      <c r="BX85" s="1">
        <f t="shared" si="6"/>
        <v>3124</v>
      </c>
      <c r="BY85" s="1">
        <f t="shared" si="7"/>
        <v>2863</v>
      </c>
      <c r="BZ85" s="1">
        <f t="shared" si="8"/>
        <v>524</v>
      </c>
      <c r="CA85" s="1">
        <f t="shared" si="9"/>
        <v>477</v>
      </c>
      <c r="CB85" s="1">
        <f t="shared" si="10"/>
        <v>3124</v>
      </c>
      <c r="CC85" s="1">
        <f t="shared" si="11"/>
        <v>2863</v>
      </c>
    </row>
    <row r="86" spans="1:81" x14ac:dyDescent="0.25">
      <c r="A86">
        <v>1678</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934</v>
      </c>
      <c r="AU86">
        <v>787</v>
      </c>
      <c r="AV86">
        <v>700</v>
      </c>
      <c r="AW86">
        <v>590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s="1">
        <v>1634</v>
      </c>
      <c r="BW86" s="1">
        <v>1377</v>
      </c>
      <c r="BX86" s="1">
        <f t="shared" si="6"/>
        <v>1634</v>
      </c>
      <c r="BY86" s="1">
        <f t="shared" si="7"/>
        <v>1377</v>
      </c>
      <c r="BZ86" s="1">
        <f t="shared" si="8"/>
        <v>0</v>
      </c>
      <c r="CA86" s="1">
        <f t="shared" si="9"/>
        <v>0</v>
      </c>
      <c r="CB86" s="1">
        <f t="shared" si="10"/>
        <v>1634</v>
      </c>
      <c r="CC86" s="1">
        <f t="shared" si="11"/>
        <v>1377</v>
      </c>
    </row>
    <row r="87" spans="1:81" x14ac:dyDescent="0.25">
      <c r="A87">
        <v>1679</v>
      </c>
      <c r="B87">
        <v>0</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s="1">
        <v>2208</v>
      </c>
      <c r="AU87" s="1">
        <v>1874</v>
      </c>
      <c r="AV87" s="1">
        <v>1079</v>
      </c>
      <c r="AW87">
        <v>892</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s="1">
        <v>3287</v>
      </c>
      <c r="BW87" s="1">
        <v>2766</v>
      </c>
      <c r="BX87" s="1">
        <f t="shared" si="6"/>
        <v>3287</v>
      </c>
      <c r="BY87" s="1">
        <f t="shared" si="7"/>
        <v>2766</v>
      </c>
      <c r="BZ87" s="1">
        <f t="shared" si="8"/>
        <v>0</v>
      </c>
      <c r="CA87" s="1">
        <f t="shared" si="9"/>
        <v>0</v>
      </c>
      <c r="CB87" s="1">
        <f t="shared" si="10"/>
        <v>3287</v>
      </c>
      <c r="CC87" s="1">
        <f t="shared" si="11"/>
        <v>2766</v>
      </c>
    </row>
    <row r="88" spans="1:81" x14ac:dyDescent="0.25">
      <c r="A88">
        <v>1680</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s="1">
        <v>5088</v>
      </c>
      <c r="AU88" s="1">
        <v>4527</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s="1">
        <v>5088</v>
      </c>
      <c r="BW88" s="1">
        <v>4527</v>
      </c>
      <c r="BX88" s="1">
        <f t="shared" si="6"/>
        <v>5088</v>
      </c>
      <c r="BY88" s="1">
        <f t="shared" si="7"/>
        <v>4527</v>
      </c>
      <c r="BZ88" s="1">
        <f t="shared" si="8"/>
        <v>0</v>
      </c>
      <c r="CA88" s="1">
        <f t="shared" si="9"/>
        <v>0</v>
      </c>
      <c r="CB88" s="1">
        <f t="shared" si="10"/>
        <v>5088</v>
      </c>
      <c r="CC88" s="1">
        <f t="shared" si="11"/>
        <v>4527</v>
      </c>
    </row>
    <row r="89" spans="1:81" x14ac:dyDescent="0.25">
      <c r="A89">
        <v>1681</v>
      </c>
      <c r="B89">
        <v>0</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s="1">
        <v>4256</v>
      </c>
      <c r="AU89" s="1">
        <v>3633</v>
      </c>
      <c r="AV89">
        <v>402</v>
      </c>
      <c r="AW89">
        <v>281</v>
      </c>
      <c r="AX89">
        <v>0</v>
      </c>
      <c r="AY89">
        <v>0</v>
      </c>
      <c r="AZ89">
        <v>0</v>
      </c>
      <c r="BA89">
        <v>0</v>
      </c>
      <c r="BB89">
        <v>0</v>
      </c>
      <c r="BC89">
        <v>0</v>
      </c>
      <c r="BD89">
        <v>899</v>
      </c>
      <c r="BE89">
        <v>818</v>
      </c>
      <c r="BF89">
        <v>0</v>
      </c>
      <c r="BG89">
        <v>0</v>
      </c>
      <c r="BH89">
        <v>0</v>
      </c>
      <c r="BI89">
        <v>0</v>
      </c>
      <c r="BJ89">
        <v>0</v>
      </c>
      <c r="BK89">
        <v>0</v>
      </c>
      <c r="BL89">
        <v>0</v>
      </c>
      <c r="BM89">
        <v>0</v>
      </c>
      <c r="BN89">
        <v>0</v>
      </c>
      <c r="BO89">
        <v>0</v>
      </c>
      <c r="BP89">
        <v>0</v>
      </c>
      <c r="BQ89">
        <v>0</v>
      </c>
      <c r="BR89">
        <v>0</v>
      </c>
      <c r="BS89">
        <v>0</v>
      </c>
      <c r="BT89">
        <v>0</v>
      </c>
      <c r="BU89">
        <v>0</v>
      </c>
      <c r="BV89" s="1">
        <v>5557</v>
      </c>
      <c r="BW89" s="1">
        <v>4732</v>
      </c>
      <c r="BX89" s="1">
        <f t="shared" si="6"/>
        <v>5557</v>
      </c>
      <c r="BY89" s="1">
        <f t="shared" si="7"/>
        <v>4732</v>
      </c>
      <c r="BZ89" s="1">
        <f t="shared" si="8"/>
        <v>0</v>
      </c>
      <c r="CA89" s="1">
        <f t="shared" si="9"/>
        <v>0</v>
      </c>
      <c r="CB89" s="1">
        <f t="shared" si="10"/>
        <v>5557</v>
      </c>
      <c r="CC89" s="1">
        <f t="shared" si="11"/>
        <v>4732</v>
      </c>
    </row>
    <row r="90" spans="1:81" x14ac:dyDescent="0.25">
      <c r="A90">
        <v>1682</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s="1">
        <v>2023</v>
      </c>
      <c r="AU90" s="1">
        <v>1826</v>
      </c>
      <c r="AV90" s="1">
        <v>1002</v>
      </c>
      <c r="AW90">
        <v>845</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s="1">
        <v>3025</v>
      </c>
      <c r="BW90" s="1">
        <v>2671</v>
      </c>
      <c r="BX90" s="1">
        <f t="shared" si="6"/>
        <v>3025</v>
      </c>
      <c r="BY90" s="1">
        <f t="shared" si="7"/>
        <v>2671</v>
      </c>
      <c r="BZ90" s="1">
        <f t="shared" si="8"/>
        <v>0</v>
      </c>
      <c r="CA90" s="1">
        <f t="shared" si="9"/>
        <v>0</v>
      </c>
      <c r="CB90" s="1">
        <f t="shared" si="10"/>
        <v>3025</v>
      </c>
      <c r="CC90" s="1">
        <f t="shared" si="11"/>
        <v>2671</v>
      </c>
    </row>
    <row r="91" spans="1:81" x14ac:dyDescent="0.25">
      <c r="A91">
        <v>1683</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s="1">
        <v>2555</v>
      </c>
      <c r="AU91" s="1">
        <v>2100</v>
      </c>
      <c r="AV91" s="1">
        <v>1237</v>
      </c>
      <c r="AW91" s="1">
        <v>1065</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s="1">
        <v>3792</v>
      </c>
      <c r="BW91" s="1">
        <v>3165</v>
      </c>
      <c r="BX91" s="1">
        <f t="shared" si="6"/>
        <v>3792</v>
      </c>
      <c r="BY91" s="1">
        <f t="shared" si="7"/>
        <v>3165</v>
      </c>
      <c r="BZ91" s="1">
        <f t="shared" si="8"/>
        <v>0</v>
      </c>
      <c r="CA91" s="1">
        <f t="shared" si="9"/>
        <v>0</v>
      </c>
      <c r="CB91" s="1">
        <f t="shared" si="10"/>
        <v>3792</v>
      </c>
      <c r="CC91" s="1">
        <f t="shared" si="11"/>
        <v>3165</v>
      </c>
    </row>
    <row r="92" spans="1:81" x14ac:dyDescent="0.25">
      <c r="A92">
        <v>1684</v>
      </c>
      <c r="B92">
        <v>0</v>
      </c>
      <c r="C92">
        <v>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s="1">
        <v>1491</v>
      </c>
      <c r="AU92" s="1">
        <v>1293</v>
      </c>
      <c r="AV92" s="1">
        <v>1637</v>
      </c>
      <c r="AW92" s="1">
        <v>1543</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s="1">
        <v>3128</v>
      </c>
      <c r="BW92" s="1">
        <v>2836</v>
      </c>
      <c r="BX92" s="1">
        <f t="shared" si="6"/>
        <v>3128</v>
      </c>
      <c r="BY92" s="1">
        <f t="shared" si="7"/>
        <v>2836</v>
      </c>
      <c r="BZ92" s="1">
        <f t="shared" si="8"/>
        <v>0</v>
      </c>
      <c r="CA92" s="1">
        <f t="shared" si="9"/>
        <v>0</v>
      </c>
      <c r="CB92" s="1">
        <f t="shared" si="10"/>
        <v>3128</v>
      </c>
      <c r="CC92" s="1">
        <f t="shared" si="11"/>
        <v>2836</v>
      </c>
    </row>
    <row r="93" spans="1:81" x14ac:dyDescent="0.25">
      <c r="A93">
        <v>1685</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s="1">
        <v>4609</v>
      </c>
      <c r="AW93" s="1">
        <v>3880</v>
      </c>
      <c r="AX93">
        <v>0</v>
      </c>
      <c r="AY93">
        <v>0</v>
      </c>
      <c r="AZ93">
        <v>0</v>
      </c>
      <c r="BA93">
        <v>0</v>
      </c>
      <c r="BB93">
        <v>0</v>
      </c>
      <c r="BC93">
        <v>0</v>
      </c>
      <c r="BD93">
        <v>784</v>
      </c>
      <c r="BE93">
        <v>692</v>
      </c>
      <c r="BF93">
        <v>0</v>
      </c>
      <c r="BG93">
        <v>0</v>
      </c>
      <c r="BH93">
        <v>0</v>
      </c>
      <c r="BI93">
        <v>0</v>
      </c>
      <c r="BJ93">
        <v>0</v>
      </c>
      <c r="BK93">
        <v>0</v>
      </c>
      <c r="BL93">
        <v>0</v>
      </c>
      <c r="BM93">
        <v>0</v>
      </c>
      <c r="BN93">
        <v>0</v>
      </c>
      <c r="BO93">
        <v>0</v>
      </c>
      <c r="BP93">
        <v>0</v>
      </c>
      <c r="BQ93">
        <v>0</v>
      </c>
      <c r="BR93">
        <v>0</v>
      </c>
      <c r="BS93">
        <v>0</v>
      </c>
      <c r="BT93">
        <v>0</v>
      </c>
      <c r="BU93">
        <v>0</v>
      </c>
      <c r="BV93" s="1">
        <v>5393</v>
      </c>
      <c r="BW93" s="1">
        <v>4572</v>
      </c>
      <c r="BX93" s="1">
        <f t="shared" si="6"/>
        <v>5393</v>
      </c>
      <c r="BY93" s="1">
        <f t="shared" si="7"/>
        <v>4572</v>
      </c>
      <c r="BZ93" s="1">
        <f t="shared" si="8"/>
        <v>0</v>
      </c>
      <c r="CA93" s="1">
        <f t="shared" si="9"/>
        <v>0</v>
      </c>
      <c r="CB93" s="1">
        <f t="shared" si="10"/>
        <v>5393</v>
      </c>
      <c r="CC93" s="1">
        <f t="shared" si="11"/>
        <v>4572</v>
      </c>
    </row>
    <row r="94" spans="1:81" x14ac:dyDescent="0.25">
      <c r="A94">
        <v>1686</v>
      </c>
      <c r="B94">
        <v>0</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s="1">
        <v>1759</v>
      </c>
      <c r="AU94" s="1">
        <v>1515</v>
      </c>
      <c r="AV94" s="1">
        <v>1708</v>
      </c>
      <c r="AW94" s="1">
        <v>1391</v>
      </c>
      <c r="AX94">
        <v>0</v>
      </c>
      <c r="AY94">
        <v>0</v>
      </c>
      <c r="AZ94">
        <v>0</v>
      </c>
      <c r="BA94">
        <v>0</v>
      </c>
      <c r="BB94">
        <v>0</v>
      </c>
      <c r="BC94">
        <v>0</v>
      </c>
      <c r="BD94">
        <v>293</v>
      </c>
      <c r="BE94">
        <v>265</v>
      </c>
      <c r="BF94">
        <v>0</v>
      </c>
      <c r="BG94">
        <v>0</v>
      </c>
      <c r="BH94">
        <v>0</v>
      </c>
      <c r="BI94">
        <v>0</v>
      </c>
      <c r="BJ94">
        <v>0</v>
      </c>
      <c r="BK94">
        <v>0</v>
      </c>
      <c r="BL94">
        <v>0</v>
      </c>
      <c r="BM94">
        <v>0</v>
      </c>
      <c r="BN94">
        <v>0</v>
      </c>
      <c r="BO94">
        <v>0</v>
      </c>
      <c r="BP94">
        <v>0</v>
      </c>
      <c r="BQ94">
        <v>0</v>
      </c>
      <c r="BR94">
        <v>0</v>
      </c>
      <c r="BS94">
        <v>0</v>
      </c>
      <c r="BT94">
        <v>0</v>
      </c>
      <c r="BU94">
        <v>0</v>
      </c>
      <c r="BV94" s="1">
        <v>3760</v>
      </c>
      <c r="BW94" s="1">
        <v>3171</v>
      </c>
      <c r="BX94" s="1">
        <f t="shared" si="6"/>
        <v>3760</v>
      </c>
      <c r="BY94" s="1">
        <f t="shared" si="7"/>
        <v>3171</v>
      </c>
      <c r="BZ94" s="1">
        <f t="shared" si="8"/>
        <v>0</v>
      </c>
      <c r="CA94" s="1">
        <f t="shared" si="9"/>
        <v>0</v>
      </c>
      <c r="CB94" s="1">
        <f t="shared" si="10"/>
        <v>3760</v>
      </c>
      <c r="CC94" s="1">
        <f t="shared" si="11"/>
        <v>3171</v>
      </c>
    </row>
    <row r="95" spans="1:81" x14ac:dyDescent="0.25">
      <c r="A95">
        <v>1687</v>
      </c>
      <c r="B95">
        <v>0</v>
      </c>
      <c r="C95">
        <v>0</v>
      </c>
      <c r="D95">
        <v>0</v>
      </c>
      <c r="E95">
        <v>0</v>
      </c>
      <c r="F95">
        <v>0</v>
      </c>
      <c r="G95">
        <v>0</v>
      </c>
      <c r="H95">
        <v>0</v>
      </c>
      <c r="I95">
        <v>0</v>
      </c>
      <c r="J95">
        <v>0</v>
      </c>
      <c r="K95">
        <v>0</v>
      </c>
      <c r="L95">
        <v>0</v>
      </c>
      <c r="M95">
        <v>0</v>
      </c>
      <c r="N95">
        <v>524</v>
      </c>
      <c r="O95">
        <v>477</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s="1">
        <v>5864</v>
      </c>
      <c r="AU95" s="1">
        <v>5089</v>
      </c>
      <c r="AV95">
        <v>524</v>
      </c>
      <c r="AW95">
        <v>477</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s="1">
        <v>6912</v>
      </c>
      <c r="BW95" s="1">
        <v>6043</v>
      </c>
      <c r="BX95" s="1">
        <f t="shared" si="6"/>
        <v>6912</v>
      </c>
      <c r="BY95" s="1">
        <f t="shared" si="7"/>
        <v>6043</v>
      </c>
      <c r="BZ95" s="1">
        <f t="shared" si="8"/>
        <v>0</v>
      </c>
      <c r="CA95" s="1">
        <f t="shared" si="9"/>
        <v>0</v>
      </c>
      <c r="CB95" s="1">
        <f t="shared" si="10"/>
        <v>6912</v>
      </c>
      <c r="CC95" s="1">
        <f t="shared" si="11"/>
        <v>6043</v>
      </c>
    </row>
    <row r="96" spans="1:81" x14ac:dyDescent="0.25">
      <c r="A96">
        <v>1688</v>
      </c>
      <c r="B96">
        <v>0</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s="1">
        <v>4778</v>
      </c>
      <c r="AU96" s="1">
        <v>4206</v>
      </c>
      <c r="AV96" s="1">
        <v>1089</v>
      </c>
      <c r="AW96">
        <v>934</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s="1">
        <v>5867</v>
      </c>
      <c r="BW96" s="1">
        <v>5140</v>
      </c>
      <c r="BX96" s="1">
        <f t="shared" si="6"/>
        <v>5867</v>
      </c>
      <c r="BY96" s="1">
        <f t="shared" si="7"/>
        <v>5140</v>
      </c>
      <c r="BZ96" s="1">
        <f t="shared" si="8"/>
        <v>0</v>
      </c>
      <c r="CA96" s="1">
        <f t="shared" si="9"/>
        <v>0</v>
      </c>
      <c r="CB96" s="1">
        <f t="shared" si="10"/>
        <v>5867</v>
      </c>
      <c r="CC96" s="1">
        <f t="shared" si="11"/>
        <v>5140</v>
      </c>
    </row>
    <row r="97" spans="1:81" x14ac:dyDescent="0.25">
      <c r="A97">
        <v>1689</v>
      </c>
      <c r="B97">
        <v>0</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482</v>
      </c>
      <c r="AU97">
        <v>414</v>
      </c>
      <c r="AV97" s="1">
        <v>2099</v>
      </c>
      <c r="AW97" s="1">
        <v>1898</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s="1">
        <v>2581</v>
      </c>
      <c r="BW97" s="1">
        <v>2312</v>
      </c>
      <c r="BX97" s="1">
        <f t="shared" si="6"/>
        <v>2581</v>
      </c>
      <c r="BY97" s="1">
        <f t="shared" si="7"/>
        <v>2312</v>
      </c>
      <c r="BZ97" s="1">
        <f t="shared" si="8"/>
        <v>0</v>
      </c>
      <c r="CA97" s="1">
        <f t="shared" si="9"/>
        <v>0</v>
      </c>
      <c r="CB97" s="1">
        <f t="shared" si="10"/>
        <v>2581</v>
      </c>
      <c r="CC97" s="1">
        <f t="shared" si="11"/>
        <v>2312</v>
      </c>
    </row>
    <row r="98" spans="1:81" x14ac:dyDescent="0.25">
      <c r="A98">
        <v>1690</v>
      </c>
      <c r="B98">
        <v>0</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467</v>
      </c>
      <c r="AU98">
        <v>393</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467</v>
      </c>
      <c r="BW98">
        <v>393</v>
      </c>
      <c r="BX98" s="1">
        <f t="shared" si="6"/>
        <v>467</v>
      </c>
      <c r="BY98" s="1">
        <f t="shared" si="7"/>
        <v>393</v>
      </c>
      <c r="BZ98" s="1">
        <f t="shared" si="8"/>
        <v>0</v>
      </c>
      <c r="CA98" s="1">
        <f t="shared" si="9"/>
        <v>0</v>
      </c>
      <c r="CB98" s="1">
        <f t="shared" si="10"/>
        <v>467</v>
      </c>
      <c r="CC98" s="1">
        <f t="shared" si="11"/>
        <v>393</v>
      </c>
    </row>
    <row r="99" spans="1:81" x14ac:dyDescent="0.25">
      <c r="A99">
        <v>1691</v>
      </c>
      <c r="B99">
        <v>0</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s="1">
        <v>2241</v>
      </c>
      <c r="AU99" s="1">
        <v>2064</v>
      </c>
      <c r="AV99" s="1">
        <v>1221</v>
      </c>
      <c r="AW99" s="1">
        <v>1125</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s="1">
        <v>3462</v>
      </c>
      <c r="BW99" s="1">
        <v>3189</v>
      </c>
      <c r="BX99" s="1">
        <f t="shared" si="6"/>
        <v>3462</v>
      </c>
      <c r="BY99" s="1">
        <f t="shared" si="7"/>
        <v>3189</v>
      </c>
      <c r="BZ99" s="1">
        <f t="shared" si="8"/>
        <v>0</v>
      </c>
      <c r="CA99" s="1">
        <f t="shared" si="9"/>
        <v>0</v>
      </c>
      <c r="CB99" s="1">
        <f t="shared" si="10"/>
        <v>3462</v>
      </c>
      <c r="CC99" s="1">
        <f t="shared" si="11"/>
        <v>3189</v>
      </c>
    </row>
    <row r="100" spans="1:81" x14ac:dyDescent="0.25">
      <c r="A100">
        <v>1692</v>
      </c>
      <c r="B100">
        <v>0</v>
      </c>
      <c r="C100">
        <v>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497</v>
      </c>
      <c r="AU100">
        <v>419</v>
      </c>
      <c r="AV100" s="1">
        <v>1273</v>
      </c>
      <c r="AW100" s="1">
        <v>1074</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s="1">
        <v>1770</v>
      </c>
      <c r="BW100" s="1">
        <v>1493</v>
      </c>
      <c r="BX100" s="1">
        <f t="shared" si="6"/>
        <v>1770</v>
      </c>
      <c r="BY100" s="1">
        <f t="shared" si="7"/>
        <v>1493</v>
      </c>
      <c r="BZ100" s="1">
        <f t="shared" si="8"/>
        <v>0</v>
      </c>
      <c r="CA100" s="1">
        <f t="shared" si="9"/>
        <v>0</v>
      </c>
      <c r="CB100" s="1">
        <f t="shared" si="10"/>
        <v>1770</v>
      </c>
      <c r="CC100" s="1">
        <f t="shared" si="11"/>
        <v>1493</v>
      </c>
    </row>
    <row r="101" spans="1:81" x14ac:dyDescent="0.25">
      <c r="A101">
        <v>1693</v>
      </c>
      <c r="B101">
        <v>0</v>
      </c>
      <c r="C101">
        <v>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s="1">
        <v>1966</v>
      </c>
      <c r="AU101" s="1">
        <v>1719</v>
      </c>
      <c r="AV101" s="1">
        <v>1231</v>
      </c>
      <c r="AW101" s="1">
        <v>1086</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s="1">
        <v>3197</v>
      </c>
      <c r="BW101" s="1">
        <v>2805</v>
      </c>
      <c r="BX101" s="1">
        <f t="shared" si="6"/>
        <v>3197</v>
      </c>
      <c r="BY101" s="1">
        <f t="shared" si="7"/>
        <v>2805</v>
      </c>
      <c r="BZ101" s="1">
        <f t="shared" si="8"/>
        <v>0</v>
      </c>
      <c r="CA101" s="1">
        <f t="shared" si="9"/>
        <v>0</v>
      </c>
      <c r="CB101" s="1">
        <f t="shared" si="10"/>
        <v>3197</v>
      </c>
      <c r="CC101" s="1">
        <f t="shared" si="11"/>
        <v>2805</v>
      </c>
    </row>
    <row r="102" spans="1:81" x14ac:dyDescent="0.25">
      <c r="A102">
        <v>1694</v>
      </c>
      <c r="B102">
        <v>0</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s="1">
        <v>2078</v>
      </c>
      <c r="AU102" s="1">
        <v>1823</v>
      </c>
      <c r="AV102" s="1">
        <v>1049</v>
      </c>
      <c r="AW102">
        <v>937</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s="1">
        <v>3127</v>
      </c>
      <c r="BW102" s="1">
        <v>2760</v>
      </c>
      <c r="BX102" s="1">
        <f t="shared" si="6"/>
        <v>3127</v>
      </c>
      <c r="BY102" s="1">
        <f t="shared" si="7"/>
        <v>2760</v>
      </c>
      <c r="BZ102" s="1">
        <f t="shared" si="8"/>
        <v>0</v>
      </c>
      <c r="CA102" s="1">
        <f t="shared" si="9"/>
        <v>0</v>
      </c>
      <c r="CB102" s="1">
        <f t="shared" si="10"/>
        <v>3127</v>
      </c>
      <c r="CC102" s="1">
        <f t="shared" si="11"/>
        <v>2760</v>
      </c>
    </row>
    <row r="103" spans="1:81" x14ac:dyDescent="0.25">
      <c r="A103">
        <v>1695</v>
      </c>
      <c r="B103">
        <v>0</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967</v>
      </c>
      <c r="AU103">
        <v>849</v>
      </c>
      <c r="AV103">
        <v>855</v>
      </c>
      <c r="AW103">
        <v>646</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s="1">
        <v>1822</v>
      </c>
      <c r="BW103" s="1">
        <v>1495</v>
      </c>
      <c r="BX103" s="1">
        <f t="shared" si="6"/>
        <v>1822</v>
      </c>
      <c r="BY103" s="1">
        <f t="shared" si="7"/>
        <v>1495</v>
      </c>
      <c r="BZ103" s="1">
        <f t="shared" si="8"/>
        <v>0</v>
      </c>
      <c r="CA103" s="1">
        <f t="shared" si="9"/>
        <v>0</v>
      </c>
      <c r="CB103" s="1">
        <f t="shared" si="10"/>
        <v>1822</v>
      </c>
      <c r="CC103" s="1">
        <f t="shared" si="11"/>
        <v>1495</v>
      </c>
    </row>
    <row r="104" spans="1:81" x14ac:dyDescent="0.25">
      <c r="A104">
        <v>1696</v>
      </c>
      <c r="B104">
        <v>0</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s="1">
        <v>1169</v>
      </c>
      <c r="AW104">
        <v>999</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s="1">
        <v>1169</v>
      </c>
      <c r="BW104">
        <v>999</v>
      </c>
      <c r="BX104" s="1">
        <f t="shared" si="6"/>
        <v>1169</v>
      </c>
      <c r="BY104" s="1">
        <f t="shared" si="7"/>
        <v>999</v>
      </c>
      <c r="BZ104" s="1">
        <f t="shared" si="8"/>
        <v>0</v>
      </c>
      <c r="CA104" s="1">
        <f t="shared" si="9"/>
        <v>0</v>
      </c>
      <c r="CB104" s="1">
        <f t="shared" si="10"/>
        <v>1169</v>
      </c>
      <c r="CC104" s="1">
        <f t="shared" si="11"/>
        <v>999</v>
      </c>
    </row>
    <row r="105" spans="1:81" x14ac:dyDescent="0.25">
      <c r="A105">
        <v>1697</v>
      </c>
      <c r="B105">
        <v>524</v>
      </c>
      <c r="C105">
        <v>477</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s="1">
        <v>1729</v>
      </c>
      <c r="AW105" s="1">
        <v>1527</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s="1">
        <v>2253</v>
      </c>
      <c r="BW105" s="1">
        <v>2004</v>
      </c>
      <c r="BX105" s="1">
        <f t="shared" si="6"/>
        <v>1729</v>
      </c>
      <c r="BY105" s="1">
        <f t="shared" si="7"/>
        <v>1527</v>
      </c>
      <c r="BZ105" s="1">
        <f t="shared" si="8"/>
        <v>524</v>
      </c>
      <c r="CA105" s="1">
        <f t="shared" si="9"/>
        <v>477</v>
      </c>
      <c r="CB105" s="1">
        <f t="shared" si="10"/>
        <v>1729</v>
      </c>
      <c r="CC105" s="1">
        <f t="shared" si="11"/>
        <v>1527</v>
      </c>
    </row>
    <row r="106" spans="1:81" x14ac:dyDescent="0.25">
      <c r="A106">
        <v>1698</v>
      </c>
      <c r="B106">
        <v>0</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s="1">
        <v>1565</v>
      </c>
      <c r="AU106" s="1">
        <v>1372</v>
      </c>
      <c r="AV106" s="1">
        <v>2347</v>
      </c>
      <c r="AW106" s="1">
        <v>2105</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s="1">
        <v>3912</v>
      </c>
      <c r="BW106" s="1">
        <v>3477</v>
      </c>
      <c r="BX106" s="1">
        <f t="shared" si="6"/>
        <v>3912</v>
      </c>
      <c r="BY106" s="1">
        <f t="shared" si="7"/>
        <v>3477</v>
      </c>
      <c r="BZ106" s="1">
        <f t="shared" si="8"/>
        <v>0</v>
      </c>
      <c r="CA106" s="1">
        <f t="shared" si="9"/>
        <v>0</v>
      </c>
      <c r="CB106" s="1">
        <f t="shared" si="10"/>
        <v>3912</v>
      </c>
      <c r="CC106" s="1">
        <f t="shared" si="11"/>
        <v>3477</v>
      </c>
    </row>
    <row r="107" spans="1:81" x14ac:dyDescent="0.25">
      <c r="A107">
        <v>1699</v>
      </c>
      <c r="B107">
        <v>0</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s="1">
        <v>3023</v>
      </c>
      <c r="AU107" s="1">
        <v>2657</v>
      </c>
      <c r="AV107">
        <v>860</v>
      </c>
      <c r="AW107">
        <v>671</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s="1">
        <v>3883</v>
      </c>
      <c r="BW107" s="1">
        <v>3328</v>
      </c>
      <c r="BX107" s="1">
        <f t="shared" si="6"/>
        <v>3883</v>
      </c>
      <c r="BY107" s="1">
        <f t="shared" si="7"/>
        <v>3328</v>
      </c>
      <c r="BZ107" s="1">
        <f t="shared" si="8"/>
        <v>0</v>
      </c>
      <c r="CA107" s="1">
        <f t="shared" si="9"/>
        <v>0</v>
      </c>
      <c r="CB107" s="1">
        <f t="shared" si="10"/>
        <v>3883</v>
      </c>
      <c r="CC107" s="1">
        <f t="shared" si="11"/>
        <v>3328</v>
      </c>
    </row>
    <row r="108" spans="1:81" x14ac:dyDescent="0.25">
      <c r="A108">
        <v>1700</v>
      </c>
      <c r="B108">
        <v>0</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130</v>
      </c>
      <c r="AU108">
        <v>80</v>
      </c>
      <c r="AV108">
        <v>848</v>
      </c>
      <c r="AW108">
        <v>772</v>
      </c>
      <c r="AX108">
        <v>0</v>
      </c>
      <c r="AY108">
        <v>0</v>
      </c>
      <c r="AZ108">
        <v>0</v>
      </c>
      <c r="BA108">
        <v>0</v>
      </c>
      <c r="BB108">
        <v>0</v>
      </c>
      <c r="BC108">
        <v>0</v>
      </c>
      <c r="BD108" s="1">
        <v>1215</v>
      </c>
      <c r="BE108" s="1">
        <v>1116</v>
      </c>
      <c r="BF108">
        <v>0</v>
      </c>
      <c r="BG108">
        <v>0</v>
      </c>
      <c r="BH108">
        <v>0</v>
      </c>
      <c r="BI108">
        <v>0</v>
      </c>
      <c r="BJ108">
        <v>0</v>
      </c>
      <c r="BK108">
        <v>0</v>
      </c>
      <c r="BL108">
        <v>0</v>
      </c>
      <c r="BM108">
        <v>0</v>
      </c>
      <c r="BN108">
        <v>0</v>
      </c>
      <c r="BO108">
        <v>0</v>
      </c>
      <c r="BP108">
        <v>0</v>
      </c>
      <c r="BQ108">
        <v>0</v>
      </c>
      <c r="BR108">
        <v>0</v>
      </c>
      <c r="BS108">
        <v>0</v>
      </c>
      <c r="BT108">
        <v>575</v>
      </c>
      <c r="BU108">
        <v>493</v>
      </c>
      <c r="BV108" s="1">
        <v>2768</v>
      </c>
      <c r="BW108" s="1">
        <v>2461</v>
      </c>
      <c r="BX108" s="1">
        <f t="shared" si="6"/>
        <v>2193</v>
      </c>
      <c r="BY108" s="1">
        <f t="shared" si="7"/>
        <v>1968</v>
      </c>
      <c r="BZ108" s="1">
        <f t="shared" si="8"/>
        <v>575</v>
      </c>
      <c r="CA108" s="1">
        <f t="shared" si="9"/>
        <v>493</v>
      </c>
      <c r="CB108" s="1">
        <f t="shared" si="10"/>
        <v>2193</v>
      </c>
      <c r="CC108" s="1">
        <f t="shared" si="11"/>
        <v>1968</v>
      </c>
    </row>
    <row r="109" spans="1:81" x14ac:dyDescent="0.25">
      <c r="A109">
        <v>1701</v>
      </c>
      <c r="B109">
        <v>0</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7</v>
      </c>
      <c r="AK109">
        <v>6</v>
      </c>
      <c r="AL109">
        <v>0</v>
      </c>
      <c r="AM109">
        <v>0</v>
      </c>
      <c r="AN109">
        <v>0</v>
      </c>
      <c r="AO109">
        <v>0</v>
      </c>
      <c r="AP109">
        <v>0</v>
      </c>
      <c r="AQ109">
        <v>0</v>
      </c>
      <c r="AR109">
        <v>0</v>
      </c>
      <c r="AS109">
        <v>0</v>
      </c>
      <c r="AT109" s="1">
        <v>4794</v>
      </c>
      <c r="AU109" s="1">
        <v>4176</v>
      </c>
      <c r="AV109">
        <v>496</v>
      </c>
      <c r="AW109">
        <v>468</v>
      </c>
      <c r="AX109">
        <v>0</v>
      </c>
      <c r="AY109">
        <v>0</v>
      </c>
      <c r="AZ109">
        <v>0</v>
      </c>
      <c r="BA109">
        <v>0</v>
      </c>
      <c r="BB109">
        <v>0</v>
      </c>
      <c r="BC109">
        <v>0</v>
      </c>
      <c r="BD109" s="1">
        <v>2309</v>
      </c>
      <c r="BE109" s="1">
        <v>2015</v>
      </c>
      <c r="BF109">
        <v>0</v>
      </c>
      <c r="BG109">
        <v>0</v>
      </c>
      <c r="BH109">
        <v>0</v>
      </c>
      <c r="BI109">
        <v>0</v>
      </c>
      <c r="BJ109">
        <v>0</v>
      </c>
      <c r="BK109">
        <v>0</v>
      </c>
      <c r="BL109">
        <v>0</v>
      </c>
      <c r="BM109">
        <v>0</v>
      </c>
      <c r="BN109">
        <v>0</v>
      </c>
      <c r="BO109">
        <v>0</v>
      </c>
      <c r="BP109">
        <v>0</v>
      </c>
      <c r="BQ109">
        <v>0</v>
      </c>
      <c r="BR109">
        <v>0</v>
      </c>
      <c r="BS109">
        <v>0</v>
      </c>
      <c r="BT109">
        <v>0</v>
      </c>
      <c r="BU109">
        <v>0</v>
      </c>
      <c r="BV109" s="1">
        <v>7606</v>
      </c>
      <c r="BW109" s="1">
        <v>6665</v>
      </c>
      <c r="BX109" s="1">
        <f t="shared" si="6"/>
        <v>7606</v>
      </c>
      <c r="BY109" s="1">
        <f t="shared" si="7"/>
        <v>6665</v>
      </c>
      <c r="BZ109" s="1">
        <f t="shared" si="8"/>
        <v>0</v>
      </c>
      <c r="CA109" s="1">
        <f t="shared" si="9"/>
        <v>0</v>
      </c>
      <c r="CB109" s="1">
        <f t="shared" si="10"/>
        <v>7606</v>
      </c>
      <c r="CC109" s="1">
        <f t="shared" si="11"/>
        <v>6665</v>
      </c>
    </row>
    <row r="110" spans="1:81" x14ac:dyDescent="0.25">
      <c r="A110">
        <v>1702</v>
      </c>
      <c r="B110">
        <v>0</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943</v>
      </c>
      <c r="AU110">
        <v>808</v>
      </c>
      <c r="AV110" s="1">
        <v>1327</v>
      </c>
      <c r="AW110" s="1">
        <v>1171</v>
      </c>
      <c r="AX110">
        <v>475</v>
      </c>
      <c r="AY110">
        <v>380</v>
      </c>
      <c r="AZ110">
        <v>0</v>
      </c>
      <c r="BA110">
        <v>0</v>
      </c>
      <c r="BB110">
        <v>0</v>
      </c>
      <c r="BC110">
        <v>0</v>
      </c>
      <c r="BD110">
        <v>402</v>
      </c>
      <c r="BE110">
        <v>281</v>
      </c>
      <c r="BF110">
        <v>0</v>
      </c>
      <c r="BG110">
        <v>0</v>
      </c>
      <c r="BH110">
        <v>0</v>
      </c>
      <c r="BI110">
        <v>0</v>
      </c>
      <c r="BJ110">
        <v>0</v>
      </c>
      <c r="BK110">
        <v>0</v>
      </c>
      <c r="BL110">
        <v>0</v>
      </c>
      <c r="BM110">
        <v>0</v>
      </c>
      <c r="BN110">
        <v>0</v>
      </c>
      <c r="BO110">
        <v>0</v>
      </c>
      <c r="BP110">
        <v>0</v>
      </c>
      <c r="BQ110">
        <v>0</v>
      </c>
      <c r="BR110">
        <v>0</v>
      </c>
      <c r="BS110">
        <v>0</v>
      </c>
      <c r="BT110">
        <v>0</v>
      </c>
      <c r="BU110">
        <v>0</v>
      </c>
      <c r="BV110" s="1">
        <v>3147</v>
      </c>
      <c r="BW110" s="1">
        <v>2640</v>
      </c>
      <c r="BX110" s="1">
        <f t="shared" si="6"/>
        <v>3147</v>
      </c>
      <c r="BY110" s="1">
        <f t="shared" si="7"/>
        <v>2640</v>
      </c>
      <c r="BZ110" s="1">
        <f t="shared" si="8"/>
        <v>0</v>
      </c>
      <c r="CA110" s="1">
        <f t="shared" si="9"/>
        <v>0</v>
      </c>
      <c r="CB110" s="1">
        <f t="shared" si="10"/>
        <v>3147</v>
      </c>
      <c r="CC110" s="1">
        <f t="shared" si="11"/>
        <v>2640</v>
      </c>
    </row>
    <row r="111" spans="1:81" x14ac:dyDescent="0.25">
      <c r="A111">
        <v>1703</v>
      </c>
      <c r="B111">
        <v>0</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542</v>
      </c>
      <c r="AU111">
        <v>502</v>
      </c>
      <c r="AV111">
        <v>944</v>
      </c>
      <c r="AW111">
        <v>742</v>
      </c>
      <c r="AX111">
        <v>135</v>
      </c>
      <c r="AY111">
        <v>108</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s="1">
        <v>1621</v>
      </c>
      <c r="BW111" s="1">
        <v>1352</v>
      </c>
      <c r="BX111" s="1">
        <f t="shared" si="6"/>
        <v>1621</v>
      </c>
      <c r="BY111" s="1">
        <f t="shared" si="7"/>
        <v>1352</v>
      </c>
      <c r="BZ111" s="1">
        <f t="shared" si="8"/>
        <v>0</v>
      </c>
      <c r="CA111" s="1">
        <f t="shared" si="9"/>
        <v>0</v>
      </c>
      <c r="CB111" s="1">
        <f t="shared" si="10"/>
        <v>1621</v>
      </c>
      <c r="CC111" s="1">
        <f t="shared" si="11"/>
        <v>1352</v>
      </c>
    </row>
    <row r="112" spans="1:81" x14ac:dyDescent="0.25">
      <c r="A112">
        <v>1704</v>
      </c>
      <c r="B112">
        <v>0</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564</v>
      </c>
      <c r="AU112">
        <v>479</v>
      </c>
      <c r="AV112" s="1">
        <v>1137</v>
      </c>
      <c r="AW112" s="1">
        <v>1054</v>
      </c>
      <c r="AX112">
        <v>0</v>
      </c>
      <c r="AY112">
        <v>0</v>
      </c>
      <c r="AZ112">
        <v>0</v>
      </c>
      <c r="BA112">
        <v>0</v>
      </c>
      <c r="BB112">
        <v>0</v>
      </c>
      <c r="BC112">
        <v>0</v>
      </c>
      <c r="BD112">
        <v>474</v>
      </c>
      <c r="BE112">
        <v>417</v>
      </c>
      <c r="BF112">
        <v>0</v>
      </c>
      <c r="BG112">
        <v>0</v>
      </c>
      <c r="BH112">
        <v>0</v>
      </c>
      <c r="BI112">
        <v>0</v>
      </c>
      <c r="BJ112">
        <v>0</v>
      </c>
      <c r="BK112">
        <v>0</v>
      </c>
      <c r="BL112">
        <v>0</v>
      </c>
      <c r="BM112">
        <v>0</v>
      </c>
      <c r="BN112">
        <v>0</v>
      </c>
      <c r="BO112">
        <v>0</v>
      </c>
      <c r="BP112">
        <v>0</v>
      </c>
      <c r="BQ112">
        <v>0</v>
      </c>
      <c r="BR112">
        <v>0</v>
      </c>
      <c r="BS112">
        <v>0</v>
      </c>
      <c r="BT112">
        <v>0</v>
      </c>
      <c r="BU112">
        <v>0</v>
      </c>
      <c r="BV112" s="1">
        <v>2175</v>
      </c>
      <c r="BW112" s="1">
        <v>1950</v>
      </c>
      <c r="BX112" s="1">
        <f t="shared" si="6"/>
        <v>2175</v>
      </c>
      <c r="BY112" s="1">
        <f t="shared" si="7"/>
        <v>1950</v>
      </c>
      <c r="BZ112" s="1">
        <f t="shared" si="8"/>
        <v>0</v>
      </c>
      <c r="CA112" s="1">
        <f t="shared" si="9"/>
        <v>0</v>
      </c>
      <c r="CB112" s="1">
        <f t="shared" si="10"/>
        <v>2175</v>
      </c>
      <c r="CC112" s="1">
        <f t="shared" si="11"/>
        <v>1950</v>
      </c>
    </row>
    <row r="113" spans="1:81" x14ac:dyDescent="0.25">
      <c r="A113">
        <v>1705</v>
      </c>
      <c r="B113">
        <v>0</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s="1">
        <v>2532</v>
      </c>
      <c r="AU113" s="1">
        <v>2135</v>
      </c>
      <c r="AV113" s="1">
        <v>2297</v>
      </c>
      <c r="AW113" s="1">
        <v>1935</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s="1">
        <v>4829</v>
      </c>
      <c r="BW113" s="1">
        <v>4070</v>
      </c>
      <c r="BX113" s="1">
        <f t="shared" si="6"/>
        <v>4829</v>
      </c>
      <c r="BY113" s="1">
        <f t="shared" si="7"/>
        <v>4070</v>
      </c>
      <c r="BZ113" s="1">
        <f t="shared" si="8"/>
        <v>0</v>
      </c>
      <c r="CA113" s="1">
        <f t="shared" si="9"/>
        <v>0</v>
      </c>
      <c r="CB113" s="1">
        <f t="shared" si="10"/>
        <v>4829</v>
      </c>
      <c r="CC113" s="1">
        <f t="shared" si="11"/>
        <v>4070</v>
      </c>
    </row>
    <row r="114" spans="1:81" x14ac:dyDescent="0.25">
      <c r="A114">
        <v>1706</v>
      </c>
      <c r="B114">
        <v>0</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s="1">
        <v>1442</v>
      </c>
      <c r="AU114" s="1">
        <v>1199</v>
      </c>
      <c r="AV114">
        <v>524</v>
      </c>
      <c r="AW114">
        <v>511</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s="1">
        <v>1966</v>
      </c>
      <c r="BW114" s="1">
        <v>1710</v>
      </c>
      <c r="BX114" s="1">
        <f t="shared" si="6"/>
        <v>1966</v>
      </c>
      <c r="BY114" s="1">
        <f t="shared" si="7"/>
        <v>1710</v>
      </c>
      <c r="BZ114" s="1">
        <f t="shared" si="8"/>
        <v>0</v>
      </c>
      <c r="CA114" s="1">
        <f t="shared" si="9"/>
        <v>0</v>
      </c>
      <c r="CB114" s="1">
        <f t="shared" si="10"/>
        <v>1966</v>
      </c>
      <c r="CC114" s="1">
        <f t="shared" si="11"/>
        <v>1710</v>
      </c>
    </row>
    <row r="115" spans="1:81" x14ac:dyDescent="0.25">
      <c r="A115">
        <v>1707</v>
      </c>
      <c r="B115">
        <v>0</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s="1">
        <v>2193</v>
      </c>
      <c r="AU115" s="1">
        <v>1823</v>
      </c>
      <c r="AV115" s="1">
        <v>1821</v>
      </c>
      <c r="AW115" s="1">
        <v>1407</v>
      </c>
      <c r="AX115">
        <v>461</v>
      </c>
      <c r="AY115">
        <v>420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s="1">
        <v>4475</v>
      </c>
      <c r="BW115" s="1">
        <v>3650</v>
      </c>
      <c r="BX115" s="1">
        <f t="shared" si="6"/>
        <v>4475</v>
      </c>
      <c r="BY115" s="1">
        <f t="shared" si="7"/>
        <v>3650</v>
      </c>
      <c r="BZ115" s="1">
        <f t="shared" si="8"/>
        <v>0</v>
      </c>
      <c r="CA115" s="1">
        <f t="shared" si="9"/>
        <v>0</v>
      </c>
      <c r="CB115" s="1">
        <f t="shared" si="10"/>
        <v>4475</v>
      </c>
      <c r="CC115" s="1">
        <f t="shared" si="11"/>
        <v>3650</v>
      </c>
    </row>
    <row r="116" spans="1:81" x14ac:dyDescent="0.25">
      <c r="A116">
        <v>1708</v>
      </c>
      <c r="B116">
        <v>0</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s="1">
        <v>1233</v>
      </c>
      <c r="AU116">
        <v>817</v>
      </c>
      <c r="AV116" s="1">
        <v>1877</v>
      </c>
      <c r="AW116" s="1">
        <v>1546</v>
      </c>
      <c r="AX116">
        <v>265</v>
      </c>
      <c r="AY116">
        <v>212</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s="1">
        <v>3375</v>
      </c>
      <c r="BW116" s="1">
        <v>2575</v>
      </c>
      <c r="BX116" s="1">
        <f t="shared" si="6"/>
        <v>3375</v>
      </c>
      <c r="BY116" s="1">
        <f t="shared" si="7"/>
        <v>2575</v>
      </c>
      <c r="BZ116" s="1">
        <f t="shared" si="8"/>
        <v>0</v>
      </c>
      <c r="CA116" s="1">
        <f t="shared" si="9"/>
        <v>0</v>
      </c>
      <c r="CB116" s="1">
        <f t="shared" si="10"/>
        <v>3375</v>
      </c>
      <c r="CC116" s="1">
        <f t="shared" si="11"/>
        <v>2575</v>
      </c>
    </row>
    <row r="117" spans="1:81" x14ac:dyDescent="0.25">
      <c r="A117">
        <v>1709</v>
      </c>
      <c r="B117">
        <v>0</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142</v>
      </c>
      <c r="AM117">
        <v>120</v>
      </c>
      <c r="AN117">
        <v>0</v>
      </c>
      <c r="AO117">
        <v>0</v>
      </c>
      <c r="AP117">
        <v>0</v>
      </c>
      <c r="AQ117">
        <v>0</v>
      </c>
      <c r="AR117">
        <v>0</v>
      </c>
      <c r="AS117">
        <v>0</v>
      </c>
      <c r="AT117">
        <v>523</v>
      </c>
      <c r="AU117">
        <v>464</v>
      </c>
      <c r="AV117" s="1">
        <v>1435</v>
      </c>
      <c r="AW117" s="1">
        <v>1244</v>
      </c>
      <c r="AX117">
        <v>510</v>
      </c>
      <c r="AY117">
        <v>426</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s="1">
        <v>2610</v>
      </c>
      <c r="BW117" s="1">
        <v>2254</v>
      </c>
      <c r="BX117" s="1">
        <f t="shared" si="6"/>
        <v>2610</v>
      </c>
      <c r="BY117" s="1">
        <f t="shared" si="7"/>
        <v>2254</v>
      </c>
      <c r="BZ117" s="1">
        <f t="shared" si="8"/>
        <v>0</v>
      </c>
      <c r="CA117" s="1">
        <f t="shared" si="9"/>
        <v>0</v>
      </c>
      <c r="CB117" s="1">
        <f t="shared" si="10"/>
        <v>2610</v>
      </c>
      <c r="CC117" s="1">
        <f t="shared" si="11"/>
        <v>2254</v>
      </c>
    </row>
    <row r="118" spans="1:81" x14ac:dyDescent="0.25">
      <c r="A118">
        <v>1710</v>
      </c>
      <c r="B118">
        <v>0</v>
      </c>
      <c r="C118">
        <v>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520</v>
      </c>
      <c r="AM118">
        <v>430</v>
      </c>
      <c r="AN118">
        <v>0</v>
      </c>
      <c r="AO118">
        <v>0</v>
      </c>
      <c r="AP118">
        <v>0</v>
      </c>
      <c r="AQ118">
        <v>0</v>
      </c>
      <c r="AR118">
        <v>0</v>
      </c>
      <c r="AS118">
        <v>0</v>
      </c>
      <c r="AT118" s="1">
        <v>1396</v>
      </c>
      <c r="AU118" s="1">
        <v>1198</v>
      </c>
      <c r="AV118" s="1">
        <v>1230</v>
      </c>
      <c r="AW118" s="1">
        <v>1156</v>
      </c>
      <c r="AX118">
        <v>639</v>
      </c>
      <c r="AY118">
        <v>512</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s="1">
        <v>3785</v>
      </c>
      <c r="BW118" s="1">
        <v>3296</v>
      </c>
      <c r="BX118" s="1">
        <f t="shared" si="6"/>
        <v>3785</v>
      </c>
      <c r="BY118" s="1">
        <f t="shared" si="7"/>
        <v>3296</v>
      </c>
      <c r="BZ118" s="1">
        <f t="shared" si="8"/>
        <v>0</v>
      </c>
      <c r="CA118" s="1">
        <f t="shared" si="9"/>
        <v>0</v>
      </c>
      <c r="CB118" s="1">
        <f t="shared" si="10"/>
        <v>3785</v>
      </c>
      <c r="CC118" s="1">
        <f t="shared" si="11"/>
        <v>3296</v>
      </c>
    </row>
    <row r="119" spans="1:81" x14ac:dyDescent="0.25">
      <c r="A119">
        <v>1711</v>
      </c>
      <c r="B119">
        <v>0</v>
      </c>
      <c r="C119">
        <v>0</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s="1">
        <v>1491</v>
      </c>
      <c r="AU119" s="1">
        <v>1367</v>
      </c>
      <c r="AV119">
        <v>0</v>
      </c>
      <c r="AW119">
        <v>0</v>
      </c>
      <c r="AX119">
        <v>0</v>
      </c>
      <c r="AY119">
        <v>0</v>
      </c>
      <c r="AZ119">
        <v>0</v>
      </c>
      <c r="BA119">
        <v>0</v>
      </c>
      <c r="BB119">
        <v>0</v>
      </c>
      <c r="BC119">
        <v>0</v>
      </c>
      <c r="BD119">
        <v>782</v>
      </c>
      <c r="BE119">
        <v>626</v>
      </c>
      <c r="BF119">
        <v>0</v>
      </c>
      <c r="BG119">
        <v>0</v>
      </c>
      <c r="BH119">
        <v>0</v>
      </c>
      <c r="BI119">
        <v>0</v>
      </c>
      <c r="BJ119">
        <v>0</v>
      </c>
      <c r="BK119">
        <v>0</v>
      </c>
      <c r="BL119">
        <v>0</v>
      </c>
      <c r="BM119">
        <v>0</v>
      </c>
      <c r="BN119">
        <v>0</v>
      </c>
      <c r="BO119">
        <v>0</v>
      </c>
      <c r="BP119">
        <v>0</v>
      </c>
      <c r="BQ119">
        <v>0</v>
      </c>
      <c r="BR119">
        <v>0</v>
      </c>
      <c r="BS119">
        <v>0</v>
      </c>
      <c r="BT119">
        <v>0</v>
      </c>
      <c r="BU119">
        <v>0</v>
      </c>
      <c r="BV119" s="1">
        <v>2273</v>
      </c>
      <c r="BW119" s="1">
        <v>1993</v>
      </c>
      <c r="BX119" s="1">
        <f t="shared" si="6"/>
        <v>2273</v>
      </c>
      <c r="BY119" s="1">
        <f t="shared" si="7"/>
        <v>1993</v>
      </c>
      <c r="BZ119" s="1">
        <f t="shared" si="8"/>
        <v>0</v>
      </c>
      <c r="CA119" s="1">
        <f t="shared" si="9"/>
        <v>0</v>
      </c>
      <c r="CB119" s="1">
        <f t="shared" si="10"/>
        <v>2273</v>
      </c>
      <c r="CC119" s="1">
        <f t="shared" si="11"/>
        <v>1993</v>
      </c>
    </row>
    <row r="120" spans="1:81" x14ac:dyDescent="0.25">
      <c r="A120">
        <v>1712</v>
      </c>
      <c r="B120">
        <v>0</v>
      </c>
      <c r="C120">
        <v>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s="1">
        <v>1196</v>
      </c>
      <c r="AU120" s="1">
        <v>1023</v>
      </c>
      <c r="AV120">
        <v>0</v>
      </c>
      <c r="AW120">
        <v>0</v>
      </c>
      <c r="AX120">
        <v>871</v>
      </c>
      <c r="AY120">
        <v>738</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s="1">
        <v>2067</v>
      </c>
      <c r="BW120" s="1">
        <v>1761</v>
      </c>
      <c r="BX120" s="1">
        <f t="shared" si="6"/>
        <v>2067</v>
      </c>
      <c r="BY120" s="1">
        <f t="shared" si="7"/>
        <v>1761</v>
      </c>
      <c r="BZ120" s="1">
        <f t="shared" si="8"/>
        <v>0</v>
      </c>
      <c r="CA120" s="1">
        <f t="shared" si="9"/>
        <v>0</v>
      </c>
      <c r="CB120" s="1">
        <f t="shared" si="10"/>
        <v>2067</v>
      </c>
      <c r="CC120" s="1">
        <f t="shared" si="11"/>
        <v>1761</v>
      </c>
    </row>
    <row r="121" spans="1:81" x14ac:dyDescent="0.25">
      <c r="A121">
        <v>1713</v>
      </c>
      <c r="B121">
        <v>0</v>
      </c>
      <c r="C121">
        <v>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596</v>
      </c>
      <c r="AW121">
        <v>485</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596</v>
      </c>
      <c r="BW121">
        <v>485</v>
      </c>
      <c r="BX121" s="1">
        <f t="shared" si="6"/>
        <v>596</v>
      </c>
      <c r="BY121" s="1">
        <f t="shared" si="7"/>
        <v>485</v>
      </c>
      <c r="BZ121" s="1">
        <f t="shared" si="8"/>
        <v>0</v>
      </c>
      <c r="CA121" s="1">
        <f t="shared" si="9"/>
        <v>0</v>
      </c>
      <c r="CB121" s="1">
        <f t="shared" si="10"/>
        <v>596</v>
      </c>
      <c r="CC121" s="1">
        <f t="shared" si="11"/>
        <v>485</v>
      </c>
    </row>
    <row r="122" spans="1:81" x14ac:dyDescent="0.25">
      <c r="A122">
        <v>1714</v>
      </c>
      <c r="B122">
        <v>0</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s="1">
        <v>1205</v>
      </c>
      <c r="AU122" s="1">
        <v>1056</v>
      </c>
      <c r="AV122" s="1">
        <v>1021</v>
      </c>
      <c r="AW122">
        <v>833</v>
      </c>
      <c r="AX122">
        <v>552</v>
      </c>
      <c r="AY122">
        <v>442</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s="1">
        <v>2778</v>
      </c>
      <c r="BW122" s="1">
        <v>2331</v>
      </c>
      <c r="BX122" s="1">
        <f t="shared" si="6"/>
        <v>2778</v>
      </c>
      <c r="BY122" s="1">
        <f t="shared" si="7"/>
        <v>2331</v>
      </c>
      <c r="BZ122" s="1">
        <f t="shared" si="8"/>
        <v>0</v>
      </c>
      <c r="CA122" s="1">
        <f t="shared" si="9"/>
        <v>0</v>
      </c>
      <c r="CB122" s="1">
        <f t="shared" si="10"/>
        <v>2778</v>
      </c>
      <c r="CC122" s="1">
        <f t="shared" si="11"/>
        <v>2331</v>
      </c>
    </row>
    <row r="123" spans="1:81" x14ac:dyDescent="0.25">
      <c r="A123">
        <v>1715</v>
      </c>
      <c r="B123">
        <v>0</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s="1">
        <v>1961</v>
      </c>
      <c r="AU123" s="1">
        <v>1416</v>
      </c>
      <c r="AV123">
        <v>983</v>
      </c>
      <c r="AW123">
        <v>822</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s="1">
        <v>2944</v>
      </c>
      <c r="BW123" s="1">
        <v>2238</v>
      </c>
      <c r="BX123" s="1">
        <f t="shared" si="6"/>
        <v>2944</v>
      </c>
      <c r="BY123" s="1">
        <f t="shared" si="7"/>
        <v>2238</v>
      </c>
      <c r="BZ123" s="1">
        <f t="shared" si="8"/>
        <v>0</v>
      </c>
      <c r="CA123" s="1">
        <f t="shared" si="9"/>
        <v>0</v>
      </c>
      <c r="CB123" s="1">
        <f t="shared" si="10"/>
        <v>2944</v>
      </c>
      <c r="CC123" s="1">
        <f t="shared" si="11"/>
        <v>2238</v>
      </c>
    </row>
    <row r="124" spans="1:81" x14ac:dyDescent="0.25">
      <c r="A124">
        <v>1716</v>
      </c>
      <c r="B124">
        <v>0</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s="1">
        <v>1309</v>
      </c>
      <c r="AU124" s="1">
        <v>1226</v>
      </c>
      <c r="AV124" s="1">
        <v>1471</v>
      </c>
      <c r="AW124" s="1">
        <v>1326</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s="1">
        <v>2780</v>
      </c>
      <c r="BW124" s="1">
        <v>2552</v>
      </c>
      <c r="BX124" s="1">
        <f t="shared" si="6"/>
        <v>2780</v>
      </c>
      <c r="BY124" s="1">
        <f t="shared" si="7"/>
        <v>2552</v>
      </c>
      <c r="BZ124" s="1">
        <f t="shared" si="8"/>
        <v>0</v>
      </c>
      <c r="CA124" s="1">
        <f t="shared" si="9"/>
        <v>0</v>
      </c>
      <c r="CB124" s="1">
        <f t="shared" si="10"/>
        <v>2780</v>
      </c>
      <c r="CC124" s="1">
        <f t="shared" si="11"/>
        <v>2552</v>
      </c>
    </row>
    <row r="125" spans="1:81" x14ac:dyDescent="0.25">
      <c r="A125">
        <v>1717</v>
      </c>
      <c r="B125">
        <v>0</v>
      </c>
      <c r="C125">
        <v>0</v>
      </c>
      <c r="D125">
        <v>0</v>
      </c>
      <c r="E125">
        <v>0</v>
      </c>
      <c r="F125">
        <v>0</v>
      </c>
      <c r="G125">
        <v>0</v>
      </c>
      <c r="H125">
        <v>0</v>
      </c>
      <c r="I125">
        <v>0</v>
      </c>
      <c r="J125">
        <v>0</v>
      </c>
      <c r="K125">
        <v>0</v>
      </c>
      <c r="L125">
        <v>0</v>
      </c>
      <c r="M125">
        <v>0</v>
      </c>
      <c r="N125">
        <v>0</v>
      </c>
      <c r="O125">
        <v>0</v>
      </c>
      <c r="P125">
        <v>166</v>
      </c>
      <c r="Q125">
        <v>140</v>
      </c>
      <c r="R125">
        <v>0</v>
      </c>
      <c r="S125">
        <v>0</v>
      </c>
      <c r="T125">
        <v>310</v>
      </c>
      <c r="U125">
        <v>273</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s="1">
        <v>2363</v>
      </c>
      <c r="AW125" s="1">
        <v>2102</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s="1">
        <v>2839</v>
      </c>
      <c r="BW125" s="1">
        <v>2515</v>
      </c>
      <c r="BX125" s="1">
        <f t="shared" si="6"/>
        <v>2839</v>
      </c>
      <c r="BY125" s="1">
        <f t="shared" si="7"/>
        <v>2515</v>
      </c>
      <c r="BZ125" s="1">
        <f t="shared" si="8"/>
        <v>0</v>
      </c>
      <c r="CA125" s="1">
        <f t="shared" si="9"/>
        <v>0</v>
      </c>
      <c r="CB125" s="1">
        <f t="shared" si="10"/>
        <v>2839</v>
      </c>
      <c r="CC125" s="1">
        <f t="shared" si="11"/>
        <v>2515</v>
      </c>
    </row>
    <row r="126" spans="1:81" x14ac:dyDescent="0.25">
      <c r="A126">
        <v>1718</v>
      </c>
      <c r="B126">
        <v>0</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718</v>
      </c>
      <c r="AU126">
        <v>449</v>
      </c>
      <c r="AV126">
        <v>845</v>
      </c>
      <c r="AW126">
        <v>733</v>
      </c>
      <c r="AX126">
        <v>52</v>
      </c>
      <c r="AY126">
        <v>42</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s="1">
        <v>1615</v>
      </c>
      <c r="BW126" s="1">
        <v>1224</v>
      </c>
      <c r="BX126" s="1">
        <f t="shared" si="6"/>
        <v>1615</v>
      </c>
      <c r="BY126" s="1">
        <f t="shared" si="7"/>
        <v>1224</v>
      </c>
      <c r="BZ126" s="1">
        <f t="shared" si="8"/>
        <v>0</v>
      </c>
      <c r="CA126" s="1">
        <f t="shared" si="9"/>
        <v>0</v>
      </c>
      <c r="CB126" s="1">
        <f t="shared" si="10"/>
        <v>1615</v>
      </c>
      <c r="CC126" s="1">
        <f t="shared" si="11"/>
        <v>1224</v>
      </c>
    </row>
    <row r="127" spans="1:81" x14ac:dyDescent="0.25">
      <c r="A127">
        <v>1719</v>
      </c>
      <c r="B127">
        <v>0</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400</v>
      </c>
      <c r="AU127">
        <v>350</v>
      </c>
      <c r="AV127" s="1">
        <v>2349</v>
      </c>
      <c r="AW127" s="1">
        <v>1811</v>
      </c>
      <c r="AX127">
        <v>237</v>
      </c>
      <c r="AY127">
        <v>190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s="1">
        <v>2986</v>
      </c>
      <c r="BW127" s="1">
        <v>2351</v>
      </c>
      <c r="BX127" s="1">
        <f t="shared" si="6"/>
        <v>2986</v>
      </c>
      <c r="BY127" s="1">
        <f t="shared" si="7"/>
        <v>2351</v>
      </c>
      <c r="BZ127" s="1">
        <f t="shared" si="8"/>
        <v>0</v>
      </c>
      <c r="CA127" s="1">
        <f t="shared" si="9"/>
        <v>0</v>
      </c>
      <c r="CB127" s="1">
        <f t="shared" si="10"/>
        <v>2986</v>
      </c>
      <c r="CC127" s="1">
        <f t="shared" si="11"/>
        <v>2351</v>
      </c>
    </row>
    <row r="128" spans="1:81" x14ac:dyDescent="0.25">
      <c r="A128">
        <v>1720</v>
      </c>
      <c r="B128">
        <v>0</v>
      </c>
      <c r="C128">
        <v>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656</v>
      </c>
      <c r="AU128">
        <v>586</v>
      </c>
      <c r="AV128">
        <v>931</v>
      </c>
      <c r="AW128">
        <v>774</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s="1">
        <v>1587</v>
      </c>
      <c r="BW128" s="1">
        <v>1360</v>
      </c>
      <c r="BX128" s="1">
        <f t="shared" si="6"/>
        <v>1587</v>
      </c>
      <c r="BY128" s="1">
        <f t="shared" si="7"/>
        <v>1360</v>
      </c>
      <c r="BZ128" s="1">
        <f t="shared" si="8"/>
        <v>0</v>
      </c>
      <c r="CA128" s="1">
        <f t="shared" si="9"/>
        <v>0</v>
      </c>
      <c r="CB128" s="1">
        <f t="shared" si="10"/>
        <v>1587</v>
      </c>
      <c r="CC128" s="1">
        <f t="shared" si="11"/>
        <v>1360</v>
      </c>
    </row>
    <row r="129" spans="1:81" x14ac:dyDescent="0.25">
      <c r="A129">
        <v>1721</v>
      </c>
      <c r="B129">
        <v>0</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465</v>
      </c>
      <c r="AU129">
        <v>446</v>
      </c>
      <c r="AV129" s="1">
        <v>1130</v>
      </c>
      <c r="AW129">
        <v>909</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s="1">
        <v>1595</v>
      </c>
      <c r="BW129" s="1">
        <v>1355</v>
      </c>
      <c r="BX129" s="1">
        <f t="shared" si="6"/>
        <v>1595</v>
      </c>
      <c r="BY129" s="1">
        <f t="shared" si="7"/>
        <v>1355</v>
      </c>
      <c r="BZ129" s="1">
        <f t="shared" si="8"/>
        <v>0</v>
      </c>
      <c r="CA129" s="1">
        <f t="shared" si="9"/>
        <v>0</v>
      </c>
      <c r="CB129" s="1">
        <f t="shared" si="10"/>
        <v>1595</v>
      </c>
      <c r="CC129" s="1">
        <f t="shared" si="11"/>
        <v>1355</v>
      </c>
    </row>
    <row r="130" spans="1:81" x14ac:dyDescent="0.25">
      <c r="A130">
        <v>1722</v>
      </c>
      <c r="B130">
        <v>0</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s="1">
        <v>1839</v>
      </c>
      <c r="AU130" s="1">
        <v>1579</v>
      </c>
      <c r="AV130">
        <v>968</v>
      </c>
      <c r="AW130">
        <v>449</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s="1">
        <v>2807</v>
      </c>
      <c r="BW130" s="1">
        <v>2028</v>
      </c>
      <c r="BX130" s="1">
        <f t="shared" si="6"/>
        <v>2807</v>
      </c>
      <c r="BY130" s="1">
        <f t="shared" si="7"/>
        <v>2028</v>
      </c>
      <c r="BZ130" s="1">
        <f t="shared" si="8"/>
        <v>0</v>
      </c>
      <c r="CA130" s="1">
        <f t="shared" si="9"/>
        <v>0</v>
      </c>
      <c r="CB130" s="1">
        <f t="shared" si="10"/>
        <v>2807</v>
      </c>
      <c r="CC130" s="1">
        <f t="shared" si="11"/>
        <v>2028</v>
      </c>
    </row>
    <row r="131" spans="1:81" x14ac:dyDescent="0.25">
      <c r="A131">
        <v>1723</v>
      </c>
      <c r="B131">
        <v>0</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s="1">
        <v>2484</v>
      </c>
      <c r="AU131" s="1">
        <v>2294</v>
      </c>
      <c r="AV131">
        <v>931</v>
      </c>
      <c r="AW131">
        <v>782</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s="1">
        <v>3415</v>
      </c>
      <c r="BW131" s="1">
        <v>3076</v>
      </c>
      <c r="BX131" s="1">
        <f t="shared" si="6"/>
        <v>3415</v>
      </c>
      <c r="BY131" s="1">
        <f t="shared" si="7"/>
        <v>3076</v>
      </c>
      <c r="BZ131" s="1">
        <f t="shared" si="8"/>
        <v>0</v>
      </c>
      <c r="CA131" s="1">
        <f t="shared" si="9"/>
        <v>0</v>
      </c>
      <c r="CB131" s="1">
        <f t="shared" si="10"/>
        <v>3415</v>
      </c>
      <c r="CC131" s="1">
        <f t="shared" si="11"/>
        <v>3076</v>
      </c>
    </row>
    <row r="132" spans="1:81" x14ac:dyDescent="0.25">
      <c r="A132">
        <v>1724</v>
      </c>
      <c r="B132">
        <v>0</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s="1">
        <v>2667</v>
      </c>
      <c r="AU132" s="1">
        <v>2323</v>
      </c>
      <c r="AV132">
        <v>748</v>
      </c>
      <c r="AW132">
        <v>656</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s="1">
        <v>3415</v>
      </c>
      <c r="BW132" s="1">
        <v>2979</v>
      </c>
      <c r="BX132" s="1">
        <f t="shared" si="6"/>
        <v>3415</v>
      </c>
      <c r="BY132" s="1">
        <f t="shared" si="7"/>
        <v>2979</v>
      </c>
      <c r="BZ132" s="1">
        <f t="shared" si="8"/>
        <v>0</v>
      </c>
      <c r="CA132" s="1">
        <f t="shared" si="9"/>
        <v>0</v>
      </c>
      <c r="CB132" s="1">
        <f t="shared" si="10"/>
        <v>3415</v>
      </c>
      <c r="CC132" s="1">
        <f t="shared" si="11"/>
        <v>2979</v>
      </c>
    </row>
    <row r="133" spans="1:81" x14ac:dyDescent="0.25">
      <c r="A133">
        <v>1725</v>
      </c>
      <c r="B133">
        <v>0</v>
      </c>
      <c r="C133">
        <v>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s="1">
        <v>1519</v>
      </c>
      <c r="AU133" s="1">
        <v>1453</v>
      </c>
      <c r="AV133" s="1">
        <v>1452</v>
      </c>
      <c r="AW133" s="1">
        <v>1328</v>
      </c>
      <c r="AX133" s="1">
        <v>1559</v>
      </c>
      <c r="AY133" s="1">
        <v>1286</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s="1">
        <v>4530</v>
      </c>
      <c r="BW133" s="1">
        <v>4067</v>
      </c>
      <c r="BX133" s="1">
        <f t="shared" ref="BX133:BX196" si="12">D133+F133+J133+H133+L133+N133+P133+R133+T133+V133+X133+Z133+AB133+AD133+AF133+AH133+AJ133+AL133+AN133+AP133+AR133+AT133+AV133+AX133+AZ133+BB133+BD133+BF133+BH133+BJ133+BL133+BN133+BP133+BR133</f>
        <v>4530</v>
      </c>
      <c r="BY133" s="1">
        <f t="shared" ref="BY133:BY196" si="13">E133+G133+K133+I133+M133+O133+Q133+S133+U133+W133+Y133+AA133+AC133+AE133+AG133+AI133+AK133+AM133+AO133+AQ133+AS133+AU133+AW133+AY133+BA133+BC133+BE133+BG133+BI133+BK133+BM133+BO133+BQ133+BS133</f>
        <v>4067</v>
      </c>
      <c r="BZ133" s="1">
        <f t="shared" ref="BZ133:BZ196" si="14">BT133+B133</f>
        <v>0</v>
      </c>
      <c r="CA133" s="1">
        <f t="shared" ref="CA133:CA196" si="15">BU133+C133</f>
        <v>0</v>
      </c>
      <c r="CB133" s="1">
        <f t="shared" ref="CB133:CB196" si="16">BV133-BT133-B133</f>
        <v>4530</v>
      </c>
      <c r="CC133" s="1">
        <f t="shared" ref="CC133:CC196" si="17">BW133-BU133-C133</f>
        <v>4067</v>
      </c>
    </row>
    <row r="134" spans="1:81" x14ac:dyDescent="0.25">
      <c r="A134">
        <v>1726</v>
      </c>
      <c r="B134">
        <v>0</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s="1">
        <v>2249</v>
      </c>
      <c r="AU134" s="1">
        <v>1963</v>
      </c>
      <c r="AV134" s="1">
        <v>2309</v>
      </c>
      <c r="AW134" s="1">
        <v>1636</v>
      </c>
      <c r="AX134">
        <v>271</v>
      </c>
      <c r="AY134">
        <v>217</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s="1">
        <v>4829</v>
      </c>
      <c r="BW134" s="1">
        <v>3816</v>
      </c>
      <c r="BX134" s="1">
        <f t="shared" si="12"/>
        <v>4829</v>
      </c>
      <c r="BY134" s="1">
        <f t="shared" si="13"/>
        <v>3816</v>
      </c>
      <c r="BZ134" s="1">
        <f t="shared" si="14"/>
        <v>0</v>
      </c>
      <c r="CA134" s="1">
        <f t="shared" si="15"/>
        <v>0</v>
      </c>
      <c r="CB134" s="1">
        <f t="shared" si="16"/>
        <v>4829</v>
      </c>
      <c r="CC134" s="1">
        <f t="shared" si="17"/>
        <v>3816</v>
      </c>
    </row>
    <row r="135" spans="1:81" x14ac:dyDescent="0.25">
      <c r="A135">
        <v>1727</v>
      </c>
      <c r="B135">
        <v>0</v>
      </c>
      <c r="C135">
        <v>0</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684</v>
      </c>
      <c r="AU135">
        <v>610</v>
      </c>
      <c r="AV135" s="1">
        <v>3066</v>
      </c>
      <c r="AW135" s="1">
        <v>2695</v>
      </c>
      <c r="AX135">
        <v>22</v>
      </c>
      <c r="AY135">
        <v>18</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s="1">
        <v>3772</v>
      </c>
      <c r="BW135" s="1">
        <v>3323</v>
      </c>
      <c r="BX135" s="1">
        <f t="shared" si="12"/>
        <v>3772</v>
      </c>
      <c r="BY135" s="1">
        <f t="shared" si="13"/>
        <v>3323</v>
      </c>
      <c r="BZ135" s="1">
        <f t="shared" si="14"/>
        <v>0</v>
      </c>
      <c r="CA135" s="1">
        <f t="shared" si="15"/>
        <v>0</v>
      </c>
      <c r="CB135" s="1">
        <f t="shared" si="16"/>
        <v>3772</v>
      </c>
      <c r="CC135" s="1">
        <f t="shared" si="17"/>
        <v>3323</v>
      </c>
    </row>
    <row r="136" spans="1:81" x14ac:dyDescent="0.25">
      <c r="A136">
        <v>1728</v>
      </c>
      <c r="B136">
        <v>0</v>
      </c>
      <c r="C136">
        <v>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767</v>
      </c>
      <c r="AU136">
        <v>672</v>
      </c>
      <c r="AV136" s="1">
        <v>1190</v>
      </c>
      <c r="AW136" s="1">
        <v>1085</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s="1">
        <v>1957</v>
      </c>
      <c r="BW136" s="1">
        <v>1757</v>
      </c>
      <c r="BX136" s="1">
        <f t="shared" si="12"/>
        <v>1957</v>
      </c>
      <c r="BY136" s="1">
        <f t="shared" si="13"/>
        <v>1757</v>
      </c>
      <c r="BZ136" s="1">
        <f t="shared" si="14"/>
        <v>0</v>
      </c>
      <c r="CA136" s="1">
        <f t="shared" si="15"/>
        <v>0</v>
      </c>
      <c r="CB136" s="1">
        <f t="shared" si="16"/>
        <v>1957</v>
      </c>
      <c r="CC136" s="1">
        <f t="shared" si="17"/>
        <v>1757</v>
      </c>
    </row>
    <row r="137" spans="1:81" x14ac:dyDescent="0.25">
      <c r="A137">
        <v>1729</v>
      </c>
      <c r="B137">
        <v>0</v>
      </c>
      <c r="C137">
        <v>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s="1">
        <v>1557</v>
      </c>
      <c r="AU137" s="1">
        <v>1204</v>
      </c>
      <c r="AV137" s="1">
        <v>1860</v>
      </c>
      <c r="AW137" s="1">
        <v>1618</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s="1">
        <v>3417</v>
      </c>
      <c r="BW137" s="1">
        <v>2822</v>
      </c>
      <c r="BX137" s="1">
        <f t="shared" si="12"/>
        <v>3417</v>
      </c>
      <c r="BY137" s="1">
        <f t="shared" si="13"/>
        <v>2822</v>
      </c>
      <c r="BZ137" s="1">
        <f t="shared" si="14"/>
        <v>0</v>
      </c>
      <c r="CA137" s="1">
        <f t="shared" si="15"/>
        <v>0</v>
      </c>
      <c r="CB137" s="1">
        <f t="shared" si="16"/>
        <v>3417</v>
      </c>
      <c r="CC137" s="1">
        <f t="shared" si="17"/>
        <v>2822</v>
      </c>
    </row>
    <row r="138" spans="1:81" x14ac:dyDescent="0.25">
      <c r="A138">
        <v>1730</v>
      </c>
      <c r="B138">
        <v>0</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s="1">
        <v>2056</v>
      </c>
      <c r="AW138" s="1">
        <v>1789</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s="1">
        <v>2056</v>
      </c>
      <c r="BW138" s="1">
        <v>1789</v>
      </c>
      <c r="BX138" s="1">
        <f t="shared" si="12"/>
        <v>2056</v>
      </c>
      <c r="BY138" s="1">
        <f t="shared" si="13"/>
        <v>1789</v>
      </c>
      <c r="BZ138" s="1">
        <f t="shared" si="14"/>
        <v>0</v>
      </c>
      <c r="CA138" s="1">
        <f t="shared" si="15"/>
        <v>0</v>
      </c>
      <c r="CB138" s="1">
        <f t="shared" si="16"/>
        <v>2056</v>
      </c>
      <c r="CC138" s="1">
        <f t="shared" si="17"/>
        <v>1789</v>
      </c>
    </row>
    <row r="139" spans="1:81" x14ac:dyDescent="0.25">
      <c r="A139">
        <v>1731</v>
      </c>
      <c r="B139">
        <v>0</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s="1">
        <v>2381</v>
      </c>
      <c r="AW139" s="1">
        <v>1948</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s="1">
        <v>2381</v>
      </c>
      <c r="BW139" s="1">
        <v>1948</v>
      </c>
      <c r="BX139" s="1">
        <f t="shared" si="12"/>
        <v>2381</v>
      </c>
      <c r="BY139" s="1">
        <f t="shared" si="13"/>
        <v>1948</v>
      </c>
      <c r="BZ139" s="1">
        <f t="shared" si="14"/>
        <v>0</v>
      </c>
      <c r="CA139" s="1">
        <f t="shared" si="15"/>
        <v>0</v>
      </c>
      <c r="CB139" s="1">
        <f t="shared" si="16"/>
        <v>2381</v>
      </c>
      <c r="CC139" s="1">
        <f t="shared" si="17"/>
        <v>1948</v>
      </c>
    </row>
    <row r="140" spans="1:81" x14ac:dyDescent="0.25">
      <c r="A140">
        <v>1732</v>
      </c>
      <c r="B140">
        <v>0</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210</v>
      </c>
      <c r="AU140">
        <v>186</v>
      </c>
      <c r="AV140" s="1">
        <v>3361</v>
      </c>
      <c r="AW140" s="1">
        <v>2744</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s="1">
        <v>3571</v>
      </c>
      <c r="BW140" s="1">
        <v>2930</v>
      </c>
      <c r="BX140" s="1">
        <f t="shared" si="12"/>
        <v>3571</v>
      </c>
      <c r="BY140" s="1">
        <f t="shared" si="13"/>
        <v>2930</v>
      </c>
      <c r="BZ140" s="1">
        <f t="shared" si="14"/>
        <v>0</v>
      </c>
      <c r="CA140" s="1">
        <f t="shared" si="15"/>
        <v>0</v>
      </c>
      <c r="CB140" s="1">
        <f t="shared" si="16"/>
        <v>3571</v>
      </c>
      <c r="CC140" s="1">
        <f t="shared" si="17"/>
        <v>2930</v>
      </c>
    </row>
    <row r="141" spans="1:81" x14ac:dyDescent="0.25">
      <c r="A141">
        <v>1733</v>
      </c>
      <c r="B141">
        <v>0</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899</v>
      </c>
      <c r="AU141">
        <v>828</v>
      </c>
      <c r="AV141" s="1">
        <v>2731</v>
      </c>
      <c r="AW141" s="1">
        <v>2336</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s="1">
        <v>3630</v>
      </c>
      <c r="BW141" s="1">
        <v>3164</v>
      </c>
      <c r="BX141" s="1">
        <f t="shared" si="12"/>
        <v>3630</v>
      </c>
      <c r="BY141" s="1">
        <f t="shared" si="13"/>
        <v>3164</v>
      </c>
      <c r="BZ141" s="1">
        <f t="shared" si="14"/>
        <v>0</v>
      </c>
      <c r="CA141" s="1">
        <f t="shared" si="15"/>
        <v>0</v>
      </c>
      <c r="CB141" s="1">
        <f t="shared" si="16"/>
        <v>3630</v>
      </c>
      <c r="CC141" s="1">
        <f t="shared" si="17"/>
        <v>3164</v>
      </c>
    </row>
    <row r="142" spans="1:81" x14ac:dyDescent="0.25">
      <c r="A142">
        <v>1734</v>
      </c>
      <c r="B142">
        <v>0</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s="1">
        <v>1290</v>
      </c>
      <c r="AU142" s="1">
        <v>1217</v>
      </c>
      <c r="AV142" s="1">
        <v>3390</v>
      </c>
      <c r="AW142" s="1">
        <v>2692</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s="1">
        <v>4680</v>
      </c>
      <c r="BW142" s="1">
        <v>3909</v>
      </c>
      <c r="BX142" s="1">
        <f t="shared" si="12"/>
        <v>4680</v>
      </c>
      <c r="BY142" s="1">
        <f t="shared" si="13"/>
        <v>3909</v>
      </c>
      <c r="BZ142" s="1">
        <f t="shared" si="14"/>
        <v>0</v>
      </c>
      <c r="CA142" s="1">
        <f t="shared" si="15"/>
        <v>0</v>
      </c>
      <c r="CB142" s="1">
        <f t="shared" si="16"/>
        <v>4680</v>
      </c>
      <c r="CC142" s="1">
        <f t="shared" si="17"/>
        <v>3909</v>
      </c>
    </row>
    <row r="143" spans="1:81" x14ac:dyDescent="0.25">
      <c r="A143">
        <v>1735</v>
      </c>
      <c r="B143">
        <v>0</v>
      </c>
      <c r="C143">
        <v>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864</v>
      </c>
      <c r="AU143">
        <v>774</v>
      </c>
      <c r="AV143" s="1">
        <v>4153</v>
      </c>
      <c r="AW143" s="1">
        <v>2916</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s="1">
        <v>5017</v>
      </c>
      <c r="BW143" s="1">
        <v>3690</v>
      </c>
      <c r="BX143" s="1">
        <f t="shared" si="12"/>
        <v>5017</v>
      </c>
      <c r="BY143" s="1">
        <f t="shared" si="13"/>
        <v>3690</v>
      </c>
      <c r="BZ143" s="1">
        <f t="shared" si="14"/>
        <v>0</v>
      </c>
      <c r="CA143" s="1">
        <f t="shared" si="15"/>
        <v>0</v>
      </c>
      <c r="CB143" s="1">
        <f t="shared" si="16"/>
        <v>5017</v>
      </c>
      <c r="CC143" s="1">
        <f t="shared" si="17"/>
        <v>3690</v>
      </c>
    </row>
    <row r="144" spans="1:81" x14ac:dyDescent="0.25">
      <c r="A144">
        <v>1736</v>
      </c>
      <c r="B144">
        <v>0</v>
      </c>
      <c r="C144">
        <v>0</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s="1">
        <v>3900</v>
      </c>
      <c r="AW144" s="1">
        <v>3448</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s="1">
        <v>3900</v>
      </c>
      <c r="BW144" s="1">
        <v>3448</v>
      </c>
      <c r="BX144" s="1">
        <f t="shared" si="12"/>
        <v>3900</v>
      </c>
      <c r="BY144" s="1">
        <f t="shared" si="13"/>
        <v>3448</v>
      </c>
      <c r="BZ144" s="1">
        <f t="shared" si="14"/>
        <v>0</v>
      </c>
      <c r="CA144" s="1">
        <f t="shared" si="15"/>
        <v>0</v>
      </c>
      <c r="CB144" s="1">
        <f t="shared" si="16"/>
        <v>3900</v>
      </c>
      <c r="CC144" s="1">
        <f t="shared" si="17"/>
        <v>3448</v>
      </c>
    </row>
    <row r="145" spans="1:81" x14ac:dyDescent="0.25">
      <c r="A145">
        <v>1737</v>
      </c>
      <c r="B145">
        <v>0</v>
      </c>
      <c r="C145">
        <v>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s="1">
        <v>1903</v>
      </c>
      <c r="AW145" s="1">
        <v>1766</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s="1">
        <v>1903</v>
      </c>
      <c r="BW145" s="1">
        <v>1766</v>
      </c>
      <c r="BX145" s="1">
        <f t="shared" si="12"/>
        <v>1903</v>
      </c>
      <c r="BY145" s="1">
        <f t="shared" si="13"/>
        <v>1766</v>
      </c>
      <c r="BZ145" s="1">
        <f t="shared" si="14"/>
        <v>0</v>
      </c>
      <c r="CA145" s="1">
        <f t="shared" si="15"/>
        <v>0</v>
      </c>
      <c r="CB145" s="1">
        <f t="shared" si="16"/>
        <v>1903</v>
      </c>
      <c r="CC145" s="1">
        <f t="shared" si="17"/>
        <v>1766</v>
      </c>
    </row>
    <row r="146" spans="1:81" x14ac:dyDescent="0.25">
      <c r="A146">
        <v>1738</v>
      </c>
      <c r="B146">
        <v>0</v>
      </c>
      <c r="C146">
        <v>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s="1">
        <v>1616</v>
      </c>
      <c r="AW146">
        <v>750</v>
      </c>
      <c r="AX146">
        <v>212</v>
      </c>
      <c r="AY146">
        <v>170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s="1">
        <v>1828</v>
      </c>
      <c r="BW146">
        <v>920</v>
      </c>
      <c r="BX146" s="1">
        <f t="shared" si="12"/>
        <v>1828</v>
      </c>
      <c r="BY146" s="1">
        <f t="shared" si="13"/>
        <v>920</v>
      </c>
      <c r="BZ146" s="1">
        <f t="shared" si="14"/>
        <v>0</v>
      </c>
      <c r="CA146" s="1">
        <f t="shared" si="15"/>
        <v>0</v>
      </c>
      <c r="CB146" s="1">
        <f t="shared" si="16"/>
        <v>1828</v>
      </c>
      <c r="CC146" s="1">
        <f t="shared" si="17"/>
        <v>920</v>
      </c>
    </row>
    <row r="147" spans="1:81" x14ac:dyDescent="0.25">
      <c r="A147">
        <v>1739</v>
      </c>
      <c r="B147">
        <v>0</v>
      </c>
      <c r="C147">
        <v>0</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s="1">
        <v>1992</v>
      </c>
      <c r="AW147" s="1">
        <v>1711</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s="1">
        <v>1992</v>
      </c>
      <c r="BW147" s="1">
        <v>1711</v>
      </c>
      <c r="BX147" s="1">
        <f t="shared" si="12"/>
        <v>1992</v>
      </c>
      <c r="BY147" s="1">
        <f t="shared" si="13"/>
        <v>1711</v>
      </c>
      <c r="BZ147" s="1">
        <f t="shared" si="14"/>
        <v>0</v>
      </c>
      <c r="CA147" s="1">
        <f t="shared" si="15"/>
        <v>0</v>
      </c>
      <c r="CB147" s="1">
        <f t="shared" si="16"/>
        <v>1992</v>
      </c>
      <c r="CC147" s="1">
        <f t="shared" si="17"/>
        <v>1711</v>
      </c>
    </row>
    <row r="148" spans="1:81" x14ac:dyDescent="0.25">
      <c r="A148">
        <v>1740</v>
      </c>
      <c r="B148">
        <v>0</v>
      </c>
      <c r="C148">
        <v>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555</v>
      </c>
      <c r="AW148">
        <v>484</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555</v>
      </c>
      <c r="BW148">
        <v>484</v>
      </c>
      <c r="BX148" s="1">
        <f t="shared" si="12"/>
        <v>555</v>
      </c>
      <c r="BY148" s="1">
        <f t="shared" si="13"/>
        <v>484</v>
      </c>
      <c r="BZ148" s="1">
        <f t="shared" si="14"/>
        <v>0</v>
      </c>
      <c r="CA148" s="1">
        <f t="shared" si="15"/>
        <v>0</v>
      </c>
      <c r="CB148" s="1">
        <f t="shared" si="16"/>
        <v>555</v>
      </c>
      <c r="CC148" s="1">
        <f t="shared" si="17"/>
        <v>484</v>
      </c>
    </row>
    <row r="149" spans="1:81" x14ac:dyDescent="0.25">
      <c r="A149">
        <v>1741</v>
      </c>
      <c r="B149">
        <v>0</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s="1">
        <v>3025</v>
      </c>
      <c r="AW149" s="1">
        <v>2712</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s="1">
        <v>3025</v>
      </c>
      <c r="BW149" s="1">
        <v>2712</v>
      </c>
      <c r="BX149" s="1">
        <f t="shared" si="12"/>
        <v>3025</v>
      </c>
      <c r="BY149" s="1">
        <f t="shared" si="13"/>
        <v>2712</v>
      </c>
      <c r="BZ149" s="1">
        <f t="shared" si="14"/>
        <v>0</v>
      </c>
      <c r="CA149" s="1">
        <f t="shared" si="15"/>
        <v>0</v>
      </c>
      <c r="CB149" s="1">
        <f t="shared" si="16"/>
        <v>3025</v>
      </c>
      <c r="CC149" s="1">
        <f t="shared" si="17"/>
        <v>2712</v>
      </c>
    </row>
    <row r="150" spans="1:81" x14ac:dyDescent="0.25">
      <c r="A150">
        <v>1742</v>
      </c>
      <c r="B150">
        <v>0</v>
      </c>
      <c r="C150">
        <v>0</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341</v>
      </c>
      <c r="AU150">
        <v>322</v>
      </c>
      <c r="AV150" s="1">
        <v>2022</v>
      </c>
      <c r="AW150" s="1">
        <v>1825</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s="1">
        <v>2363</v>
      </c>
      <c r="BW150" s="1">
        <v>2147</v>
      </c>
      <c r="BX150" s="1">
        <f t="shared" si="12"/>
        <v>2363</v>
      </c>
      <c r="BY150" s="1">
        <f t="shared" si="13"/>
        <v>2147</v>
      </c>
      <c r="BZ150" s="1">
        <f t="shared" si="14"/>
        <v>0</v>
      </c>
      <c r="CA150" s="1">
        <f t="shared" si="15"/>
        <v>0</v>
      </c>
      <c r="CB150" s="1">
        <f t="shared" si="16"/>
        <v>2363</v>
      </c>
      <c r="CC150" s="1">
        <f t="shared" si="17"/>
        <v>2147</v>
      </c>
    </row>
    <row r="151" spans="1:81" x14ac:dyDescent="0.25">
      <c r="A151">
        <v>1743</v>
      </c>
      <c r="B151">
        <v>0</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550</v>
      </c>
      <c r="AU151">
        <v>460</v>
      </c>
      <c r="AV151" s="1">
        <v>3253</v>
      </c>
      <c r="AW151" s="1">
        <v>2953</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s="1">
        <v>3803</v>
      </c>
      <c r="BW151" s="1">
        <v>3413</v>
      </c>
      <c r="BX151" s="1">
        <f t="shared" si="12"/>
        <v>3803</v>
      </c>
      <c r="BY151" s="1">
        <f t="shared" si="13"/>
        <v>3413</v>
      </c>
      <c r="BZ151" s="1">
        <f t="shared" si="14"/>
        <v>0</v>
      </c>
      <c r="CA151" s="1">
        <f t="shared" si="15"/>
        <v>0</v>
      </c>
      <c r="CB151" s="1">
        <f t="shared" si="16"/>
        <v>3803</v>
      </c>
      <c r="CC151" s="1">
        <f t="shared" si="17"/>
        <v>3413</v>
      </c>
    </row>
    <row r="152" spans="1:81" x14ac:dyDescent="0.25">
      <c r="A152">
        <v>1744</v>
      </c>
      <c r="B152">
        <v>0</v>
      </c>
      <c r="C152">
        <v>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s="1">
        <v>4194</v>
      </c>
      <c r="AW152" s="1">
        <v>3793</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s="1">
        <v>4194</v>
      </c>
      <c r="BW152" s="1">
        <v>3793</v>
      </c>
      <c r="BX152" s="1">
        <f t="shared" si="12"/>
        <v>4194</v>
      </c>
      <c r="BY152" s="1">
        <f t="shared" si="13"/>
        <v>3793</v>
      </c>
      <c r="BZ152" s="1">
        <f t="shared" si="14"/>
        <v>0</v>
      </c>
      <c r="CA152" s="1">
        <f t="shared" si="15"/>
        <v>0</v>
      </c>
      <c r="CB152" s="1">
        <f t="shared" si="16"/>
        <v>4194</v>
      </c>
      <c r="CC152" s="1">
        <f t="shared" si="17"/>
        <v>3793</v>
      </c>
    </row>
    <row r="153" spans="1:81" x14ac:dyDescent="0.25">
      <c r="A153">
        <v>1745</v>
      </c>
      <c r="B153">
        <v>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463</v>
      </c>
      <c r="AU153">
        <v>400</v>
      </c>
      <c r="AV153" s="1">
        <v>4138</v>
      </c>
      <c r="AW153" s="1">
        <v>3677</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s="1">
        <v>4601</v>
      </c>
      <c r="BW153" s="1">
        <v>4077</v>
      </c>
      <c r="BX153" s="1">
        <f t="shared" si="12"/>
        <v>4601</v>
      </c>
      <c r="BY153" s="1">
        <f t="shared" si="13"/>
        <v>4077</v>
      </c>
      <c r="BZ153" s="1">
        <f t="shared" si="14"/>
        <v>0</v>
      </c>
      <c r="CA153" s="1">
        <f t="shared" si="15"/>
        <v>0</v>
      </c>
      <c r="CB153" s="1">
        <f t="shared" si="16"/>
        <v>4601</v>
      </c>
      <c r="CC153" s="1">
        <f t="shared" si="17"/>
        <v>4077</v>
      </c>
    </row>
    <row r="154" spans="1:81" x14ac:dyDescent="0.25">
      <c r="A154">
        <v>1746</v>
      </c>
      <c r="B154">
        <v>0</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s="1">
        <v>3946</v>
      </c>
      <c r="AW154" s="1">
        <v>3548</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s="1">
        <v>3946</v>
      </c>
      <c r="BW154" s="1">
        <v>3548</v>
      </c>
      <c r="BX154" s="1">
        <f t="shared" si="12"/>
        <v>3946</v>
      </c>
      <c r="BY154" s="1">
        <f t="shared" si="13"/>
        <v>3548</v>
      </c>
      <c r="BZ154" s="1">
        <f t="shared" si="14"/>
        <v>0</v>
      </c>
      <c r="CA154" s="1">
        <f t="shared" si="15"/>
        <v>0</v>
      </c>
      <c r="CB154" s="1">
        <f t="shared" si="16"/>
        <v>3946</v>
      </c>
      <c r="CC154" s="1">
        <f t="shared" si="17"/>
        <v>3548</v>
      </c>
    </row>
    <row r="155" spans="1:81" x14ac:dyDescent="0.25">
      <c r="A155">
        <v>1747</v>
      </c>
      <c r="B155">
        <v>0</v>
      </c>
      <c r="C155">
        <v>0</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232</v>
      </c>
      <c r="AU155">
        <v>214</v>
      </c>
      <c r="AV155" s="1">
        <v>4641</v>
      </c>
      <c r="AW155" s="1">
        <v>4126</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s="1">
        <v>4873</v>
      </c>
      <c r="BW155" s="1">
        <v>4340</v>
      </c>
      <c r="BX155" s="1">
        <f t="shared" si="12"/>
        <v>4873</v>
      </c>
      <c r="BY155" s="1">
        <f t="shared" si="13"/>
        <v>4340</v>
      </c>
      <c r="BZ155" s="1">
        <f t="shared" si="14"/>
        <v>0</v>
      </c>
      <c r="CA155" s="1">
        <f t="shared" si="15"/>
        <v>0</v>
      </c>
      <c r="CB155" s="1">
        <f t="shared" si="16"/>
        <v>4873</v>
      </c>
      <c r="CC155" s="1">
        <f t="shared" si="17"/>
        <v>4340</v>
      </c>
    </row>
    <row r="156" spans="1:81" x14ac:dyDescent="0.25">
      <c r="A156">
        <v>1748</v>
      </c>
      <c r="B156">
        <v>0</v>
      </c>
      <c r="C156">
        <v>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852</v>
      </c>
      <c r="AU156">
        <v>745</v>
      </c>
      <c r="AV156" s="1">
        <v>2602</v>
      </c>
      <c r="AW156" s="1">
        <v>2329</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s="1">
        <v>3454</v>
      </c>
      <c r="BW156" s="1">
        <v>3074</v>
      </c>
      <c r="BX156" s="1">
        <f t="shared" si="12"/>
        <v>3454</v>
      </c>
      <c r="BY156" s="1">
        <f t="shared" si="13"/>
        <v>3074</v>
      </c>
      <c r="BZ156" s="1">
        <f t="shared" si="14"/>
        <v>0</v>
      </c>
      <c r="CA156" s="1">
        <f t="shared" si="15"/>
        <v>0</v>
      </c>
      <c r="CB156" s="1">
        <f t="shared" si="16"/>
        <v>3454</v>
      </c>
      <c r="CC156" s="1">
        <f t="shared" si="17"/>
        <v>3074</v>
      </c>
    </row>
    <row r="157" spans="1:81" x14ac:dyDescent="0.25">
      <c r="A157">
        <v>1749</v>
      </c>
      <c r="B157">
        <v>0</v>
      </c>
      <c r="C157">
        <v>0</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812</v>
      </c>
      <c r="AU157">
        <v>765</v>
      </c>
      <c r="AV157" s="1">
        <v>3508</v>
      </c>
      <c r="AW157" s="1">
        <v>3152</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s="1">
        <v>4320</v>
      </c>
      <c r="BW157" s="1">
        <v>3917</v>
      </c>
      <c r="BX157" s="1">
        <f t="shared" si="12"/>
        <v>4320</v>
      </c>
      <c r="BY157" s="1">
        <f t="shared" si="13"/>
        <v>3917</v>
      </c>
      <c r="BZ157" s="1">
        <f t="shared" si="14"/>
        <v>0</v>
      </c>
      <c r="CA157" s="1">
        <f t="shared" si="15"/>
        <v>0</v>
      </c>
      <c r="CB157" s="1">
        <f t="shared" si="16"/>
        <v>4320</v>
      </c>
      <c r="CC157" s="1">
        <f t="shared" si="17"/>
        <v>3917</v>
      </c>
    </row>
    <row r="158" spans="1:81" x14ac:dyDescent="0.25">
      <c r="A158">
        <v>1750</v>
      </c>
      <c r="B158">
        <v>0</v>
      </c>
      <c r="C158">
        <v>0</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485</v>
      </c>
      <c r="AU158">
        <v>459</v>
      </c>
      <c r="AV158" s="1">
        <v>2543</v>
      </c>
      <c r="AW158" s="1">
        <v>2311</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s="1">
        <v>3028</v>
      </c>
      <c r="BW158" s="1">
        <v>2770</v>
      </c>
      <c r="BX158" s="1">
        <f t="shared" si="12"/>
        <v>3028</v>
      </c>
      <c r="BY158" s="1">
        <f t="shared" si="13"/>
        <v>2770</v>
      </c>
      <c r="BZ158" s="1">
        <f t="shared" si="14"/>
        <v>0</v>
      </c>
      <c r="CA158" s="1">
        <f t="shared" si="15"/>
        <v>0</v>
      </c>
      <c r="CB158" s="1">
        <f t="shared" si="16"/>
        <v>3028</v>
      </c>
      <c r="CC158" s="1">
        <f t="shared" si="17"/>
        <v>2770</v>
      </c>
    </row>
    <row r="159" spans="1:81" x14ac:dyDescent="0.25">
      <c r="A159">
        <v>1751</v>
      </c>
      <c r="B159">
        <v>0</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777</v>
      </c>
      <c r="AU159">
        <v>732</v>
      </c>
      <c r="AV159" s="1">
        <v>2599</v>
      </c>
      <c r="AW159" s="1">
        <v>2057</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s="1">
        <v>3376</v>
      </c>
      <c r="BW159" s="1">
        <v>2789</v>
      </c>
      <c r="BX159" s="1">
        <f t="shared" si="12"/>
        <v>3376</v>
      </c>
      <c r="BY159" s="1">
        <f t="shared" si="13"/>
        <v>2789</v>
      </c>
      <c r="BZ159" s="1">
        <f t="shared" si="14"/>
        <v>0</v>
      </c>
      <c r="CA159" s="1">
        <f t="shared" si="15"/>
        <v>0</v>
      </c>
      <c r="CB159" s="1">
        <f t="shared" si="16"/>
        <v>3376</v>
      </c>
      <c r="CC159" s="1">
        <f t="shared" si="17"/>
        <v>2789</v>
      </c>
    </row>
    <row r="160" spans="1:81" x14ac:dyDescent="0.25">
      <c r="A160">
        <v>1752</v>
      </c>
      <c r="B160">
        <v>0</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310</v>
      </c>
      <c r="AU160">
        <v>275</v>
      </c>
      <c r="AV160" s="1">
        <v>2389</v>
      </c>
      <c r="AW160" s="1">
        <v>2154</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s="1">
        <v>2699</v>
      </c>
      <c r="BW160" s="1">
        <v>2429</v>
      </c>
      <c r="BX160" s="1">
        <f t="shared" si="12"/>
        <v>2699</v>
      </c>
      <c r="BY160" s="1">
        <f t="shared" si="13"/>
        <v>2429</v>
      </c>
      <c r="BZ160" s="1">
        <f t="shared" si="14"/>
        <v>0</v>
      </c>
      <c r="CA160" s="1">
        <f t="shared" si="15"/>
        <v>0</v>
      </c>
      <c r="CB160" s="1">
        <f t="shared" si="16"/>
        <v>2699</v>
      </c>
      <c r="CC160" s="1">
        <f t="shared" si="17"/>
        <v>2429</v>
      </c>
    </row>
    <row r="161" spans="1:81" x14ac:dyDescent="0.25">
      <c r="A161">
        <v>1753</v>
      </c>
      <c r="B161">
        <v>0</v>
      </c>
      <c r="C161">
        <v>0</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s="1">
        <v>2093</v>
      </c>
      <c r="AW161" s="1">
        <v>1828</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s="1">
        <v>2093</v>
      </c>
      <c r="BW161" s="1">
        <v>1828</v>
      </c>
      <c r="BX161" s="1">
        <f t="shared" si="12"/>
        <v>2093</v>
      </c>
      <c r="BY161" s="1">
        <f t="shared" si="13"/>
        <v>1828</v>
      </c>
      <c r="BZ161" s="1">
        <f t="shared" si="14"/>
        <v>0</v>
      </c>
      <c r="CA161" s="1">
        <f t="shared" si="15"/>
        <v>0</v>
      </c>
      <c r="CB161" s="1">
        <f t="shared" si="16"/>
        <v>2093</v>
      </c>
      <c r="CC161" s="1">
        <f t="shared" si="17"/>
        <v>1828</v>
      </c>
    </row>
    <row r="162" spans="1:81" x14ac:dyDescent="0.25">
      <c r="A162">
        <v>1754</v>
      </c>
      <c r="B162">
        <v>0</v>
      </c>
      <c r="C162">
        <v>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s="1">
        <v>5536</v>
      </c>
      <c r="AW162" s="1">
        <v>4919</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s="1">
        <v>5536</v>
      </c>
      <c r="BW162" s="1">
        <v>4919</v>
      </c>
      <c r="BX162" s="1">
        <f t="shared" si="12"/>
        <v>5536</v>
      </c>
      <c r="BY162" s="1">
        <f t="shared" si="13"/>
        <v>4919</v>
      </c>
      <c r="BZ162" s="1">
        <f t="shared" si="14"/>
        <v>0</v>
      </c>
      <c r="CA162" s="1">
        <f t="shared" si="15"/>
        <v>0</v>
      </c>
      <c r="CB162" s="1">
        <f t="shared" si="16"/>
        <v>5536</v>
      </c>
      <c r="CC162" s="1">
        <f t="shared" si="17"/>
        <v>4919</v>
      </c>
    </row>
    <row r="163" spans="1:81" x14ac:dyDescent="0.25">
      <c r="A163">
        <v>1755</v>
      </c>
      <c r="B163">
        <v>0</v>
      </c>
      <c r="C163">
        <v>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376</v>
      </c>
      <c r="AU163">
        <v>326</v>
      </c>
      <c r="AV163" s="1">
        <v>3513</v>
      </c>
      <c r="AW163" s="1">
        <v>3101</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s="1">
        <v>3889</v>
      </c>
      <c r="BW163" s="1">
        <v>3427</v>
      </c>
      <c r="BX163" s="1">
        <f t="shared" si="12"/>
        <v>3889</v>
      </c>
      <c r="BY163" s="1">
        <f t="shared" si="13"/>
        <v>3427</v>
      </c>
      <c r="BZ163" s="1">
        <f t="shared" si="14"/>
        <v>0</v>
      </c>
      <c r="CA163" s="1">
        <f t="shared" si="15"/>
        <v>0</v>
      </c>
      <c r="CB163" s="1">
        <f t="shared" si="16"/>
        <v>3889</v>
      </c>
      <c r="CC163" s="1">
        <f t="shared" si="17"/>
        <v>3427</v>
      </c>
    </row>
    <row r="164" spans="1:81" x14ac:dyDescent="0.25">
      <c r="A164">
        <v>1756</v>
      </c>
      <c r="B164">
        <v>0</v>
      </c>
      <c r="C164">
        <v>0</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368</v>
      </c>
      <c r="AU164">
        <v>364</v>
      </c>
      <c r="AV164" s="1">
        <v>4454</v>
      </c>
      <c r="AW164" s="1">
        <v>4003</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s="1">
        <v>4822</v>
      </c>
      <c r="BW164" s="1">
        <v>4367</v>
      </c>
      <c r="BX164" s="1">
        <f t="shared" si="12"/>
        <v>4822</v>
      </c>
      <c r="BY164" s="1">
        <f t="shared" si="13"/>
        <v>4367</v>
      </c>
      <c r="BZ164" s="1">
        <f t="shared" si="14"/>
        <v>0</v>
      </c>
      <c r="CA164" s="1">
        <f t="shared" si="15"/>
        <v>0</v>
      </c>
      <c r="CB164" s="1">
        <f t="shared" si="16"/>
        <v>4822</v>
      </c>
      <c r="CC164" s="1">
        <f t="shared" si="17"/>
        <v>4367</v>
      </c>
    </row>
    <row r="165" spans="1:81" x14ac:dyDescent="0.25">
      <c r="A165">
        <v>1757</v>
      </c>
      <c r="B165">
        <v>0</v>
      </c>
      <c r="C165">
        <v>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882</v>
      </c>
      <c r="AU165">
        <v>769</v>
      </c>
      <c r="AV165" s="1">
        <v>3394</v>
      </c>
      <c r="AW165" s="1">
        <v>2792</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s="1">
        <v>4276</v>
      </c>
      <c r="BW165" s="1">
        <v>3561</v>
      </c>
      <c r="BX165" s="1">
        <f t="shared" si="12"/>
        <v>4276</v>
      </c>
      <c r="BY165" s="1">
        <f t="shared" si="13"/>
        <v>3561</v>
      </c>
      <c r="BZ165" s="1">
        <f t="shared" si="14"/>
        <v>0</v>
      </c>
      <c r="CA165" s="1">
        <f t="shared" si="15"/>
        <v>0</v>
      </c>
      <c r="CB165" s="1">
        <f t="shared" si="16"/>
        <v>4276</v>
      </c>
      <c r="CC165" s="1">
        <f t="shared" si="17"/>
        <v>3561</v>
      </c>
    </row>
    <row r="166" spans="1:81" x14ac:dyDescent="0.25">
      <c r="A166">
        <v>1758</v>
      </c>
      <c r="B166">
        <v>0</v>
      </c>
      <c r="C166">
        <v>0</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s="1">
        <v>1493</v>
      </c>
      <c r="AU166" s="1">
        <v>1398</v>
      </c>
      <c r="AV166" s="1">
        <v>5076</v>
      </c>
      <c r="AW166" s="1">
        <v>4598</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s="1">
        <v>6569</v>
      </c>
      <c r="BW166" s="1">
        <v>5996</v>
      </c>
      <c r="BX166" s="1">
        <f t="shared" si="12"/>
        <v>6569</v>
      </c>
      <c r="BY166" s="1">
        <f t="shared" si="13"/>
        <v>5996</v>
      </c>
      <c r="BZ166" s="1">
        <f t="shared" si="14"/>
        <v>0</v>
      </c>
      <c r="CA166" s="1">
        <f t="shared" si="15"/>
        <v>0</v>
      </c>
      <c r="CB166" s="1">
        <f t="shared" si="16"/>
        <v>6569</v>
      </c>
      <c r="CC166" s="1">
        <f t="shared" si="17"/>
        <v>5996</v>
      </c>
    </row>
    <row r="167" spans="1:81" x14ac:dyDescent="0.25">
      <c r="A167">
        <v>1759</v>
      </c>
      <c r="B167">
        <v>0</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911</v>
      </c>
      <c r="AU167">
        <v>902</v>
      </c>
      <c r="AV167" s="1">
        <v>3480</v>
      </c>
      <c r="AW167" s="1">
        <v>3109</v>
      </c>
      <c r="AX167">
        <v>0</v>
      </c>
      <c r="AY167">
        <v>0</v>
      </c>
      <c r="AZ167">
        <v>0</v>
      </c>
      <c r="BA167">
        <v>0</v>
      </c>
      <c r="BB167">
        <v>0</v>
      </c>
      <c r="BC167">
        <v>0</v>
      </c>
      <c r="BD167">
        <v>0</v>
      </c>
      <c r="BE167">
        <v>0</v>
      </c>
      <c r="BF167">
        <v>0</v>
      </c>
      <c r="BG167">
        <v>0</v>
      </c>
      <c r="BH167">
        <v>453</v>
      </c>
      <c r="BI167">
        <v>416</v>
      </c>
      <c r="BJ167">
        <v>0</v>
      </c>
      <c r="BK167">
        <v>0</v>
      </c>
      <c r="BL167">
        <v>0</v>
      </c>
      <c r="BM167">
        <v>0</v>
      </c>
      <c r="BN167">
        <v>0</v>
      </c>
      <c r="BO167">
        <v>0</v>
      </c>
      <c r="BP167">
        <v>0</v>
      </c>
      <c r="BQ167">
        <v>0</v>
      </c>
      <c r="BR167">
        <v>0</v>
      </c>
      <c r="BS167">
        <v>0</v>
      </c>
      <c r="BT167">
        <v>0</v>
      </c>
      <c r="BU167">
        <v>0</v>
      </c>
      <c r="BV167" s="1">
        <v>4844</v>
      </c>
      <c r="BW167" s="1">
        <v>4427</v>
      </c>
      <c r="BX167" s="1">
        <f t="shared" si="12"/>
        <v>4844</v>
      </c>
      <c r="BY167" s="1">
        <f t="shared" si="13"/>
        <v>4427</v>
      </c>
      <c r="BZ167" s="1">
        <f t="shared" si="14"/>
        <v>0</v>
      </c>
      <c r="CA167" s="1">
        <f t="shared" si="15"/>
        <v>0</v>
      </c>
      <c r="CB167" s="1">
        <f t="shared" si="16"/>
        <v>4844</v>
      </c>
      <c r="CC167" s="1">
        <f t="shared" si="17"/>
        <v>4427</v>
      </c>
    </row>
    <row r="168" spans="1:81" x14ac:dyDescent="0.25">
      <c r="A168">
        <v>1760</v>
      </c>
      <c r="B168">
        <v>0</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s="1">
        <v>2940</v>
      </c>
      <c r="AW168" s="1">
        <v>2689</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s="1">
        <v>2940</v>
      </c>
      <c r="BW168" s="1">
        <v>2689</v>
      </c>
      <c r="BX168" s="1">
        <f t="shared" si="12"/>
        <v>2940</v>
      </c>
      <c r="BY168" s="1">
        <f t="shared" si="13"/>
        <v>2689</v>
      </c>
      <c r="BZ168" s="1">
        <f t="shared" si="14"/>
        <v>0</v>
      </c>
      <c r="CA168" s="1">
        <f t="shared" si="15"/>
        <v>0</v>
      </c>
      <c r="CB168" s="1">
        <f t="shared" si="16"/>
        <v>2940</v>
      </c>
      <c r="CC168" s="1">
        <f t="shared" si="17"/>
        <v>2689</v>
      </c>
    </row>
    <row r="169" spans="1:81" x14ac:dyDescent="0.25">
      <c r="A169">
        <v>1761</v>
      </c>
      <c r="B169">
        <v>0</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s="1">
        <v>1209</v>
      </c>
      <c r="AU169">
        <v>986</v>
      </c>
      <c r="AV169" s="1">
        <v>3926</v>
      </c>
      <c r="AW169" s="1">
        <v>3514</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s="1">
        <v>5135</v>
      </c>
      <c r="BW169" s="1">
        <v>4500</v>
      </c>
      <c r="BX169" s="1">
        <f t="shared" si="12"/>
        <v>5135</v>
      </c>
      <c r="BY169" s="1">
        <f t="shared" si="13"/>
        <v>4500</v>
      </c>
      <c r="BZ169" s="1">
        <f t="shared" si="14"/>
        <v>0</v>
      </c>
      <c r="CA169" s="1">
        <f t="shared" si="15"/>
        <v>0</v>
      </c>
      <c r="CB169" s="1">
        <f t="shared" si="16"/>
        <v>5135</v>
      </c>
      <c r="CC169" s="1">
        <f t="shared" si="17"/>
        <v>4500</v>
      </c>
    </row>
    <row r="170" spans="1:81" x14ac:dyDescent="0.25">
      <c r="A170">
        <v>1762</v>
      </c>
      <c r="B170">
        <v>0</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s="1">
        <v>1048</v>
      </c>
      <c r="AU170">
        <v>987</v>
      </c>
      <c r="AV170" s="1">
        <v>4826</v>
      </c>
      <c r="AW170" s="1">
        <v>4343</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s="1">
        <v>5874</v>
      </c>
      <c r="BW170" s="1">
        <v>5330</v>
      </c>
      <c r="BX170" s="1">
        <f t="shared" si="12"/>
        <v>5874</v>
      </c>
      <c r="BY170" s="1">
        <f t="shared" si="13"/>
        <v>5330</v>
      </c>
      <c r="BZ170" s="1">
        <f t="shared" si="14"/>
        <v>0</v>
      </c>
      <c r="CA170" s="1">
        <f t="shared" si="15"/>
        <v>0</v>
      </c>
      <c r="CB170" s="1">
        <f t="shared" si="16"/>
        <v>5874</v>
      </c>
      <c r="CC170" s="1">
        <f t="shared" si="17"/>
        <v>5330</v>
      </c>
    </row>
    <row r="171" spans="1:81" x14ac:dyDescent="0.25">
      <c r="A171">
        <v>1763</v>
      </c>
      <c r="B171">
        <v>0</v>
      </c>
      <c r="C171">
        <v>0</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370</v>
      </c>
      <c r="AK171">
        <v>340</v>
      </c>
      <c r="AL171">
        <v>0</v>
      </c>
      <c r="AM171">
        <v>0</v>
      </c>
      <c r="AN171">
        <v>0</v>
      </c>
      <c r="AO171">
        <v>0</v>
      </c>
      <c r="AP171">
        <v>0</v>
      </c>
      <c r="AQ171">
        <v>0</v>
      </c>
      <c r="AR171">
        <v>0</v>
      </c>
      <c r="AS171">
        <v>0</v>
      </c>
      <c r="AT171" s="1">
        <v>1926</v>
      </c>
      <c r="AU171" s="1">
        <v>1762</v>
      </c>
      <c r="AV171" s="1">
        <v>3902</v>
      </c>
      <c r="AW171" s="1">
        <v>3521</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s="1">
        <v>6198</v>
      </c>
      <c r="BW171" s="1">
        <v>5623</v>
      </c>
      <c r="BX171" s="1">
        <f t="shared" si="12"/>
        <v>6198</v>
      </c>
      <c r="BY171" s="1">
        <f t="shared" si="13"/>
        <v>5623</v>
      </c>
      <c r="BZ171" s="1">
        <f t="shared" si="14"/>
        <v>0</v>
      </c>
      <c r="CA171" s="1">
        <f t="shared" si="15"/>
        <v>0</v>
      </c>
      <c r="CB171" s="1">
        <f t="shared" si="16"/>
        <v>6198</v>
      </c>
      <c r="CC171" s="1">
        <f t="shared" si="17"/>
        <v>5623</v>
      </c>
    </row>
    <row r="172" spans="1:81" x14ac:dyDescent="0.25">
      <c r="A172">
        <v>1764</v>
      </c>
      <c r="B172">
        <v>0</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738</v>
      </c>
      <c r="AU172">
        <v>660</v>
      </c>
      <c r="AV172" s="1">
        <v>4486</v>
      </c>
      <c r="AW172" s="1">
        <v>3987</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s="1">
        <v>5224</v>
      </c>
      <c r="BW172" s="1">
        <v>4647</v>
      </c>
      <c r="BX172" s="1">
        <f t="shared" si="12"/>
        <v>5224</v>
      </c>
      <c r="BY172" s="1">
        <f t="shared" si="13"/>
        <v>4647</v>
      </c>
      <c r="BZ172" s="1">
        <f t="shared" si="14"/>
        <v>0</v>
      </c>
      <c r="CA172" s="1">
        <f t="shared" si="15"/>
        <v>0</v>
      </c>
      <c r="CB172" s="1">
        <f t="shared" si="16"/>
        <v>5224</v>
      </c>
      <c r="CC172" s="1">
        <f t="shared" si="17"/>
        <v>4647</v>
      </c>
    </row>
    <row r="173" spans="1:81" x14ac:dyDescent="0.25">
      <c r="A173">
        <v>1765</v>
      </c>
      <c r="B173">
        <v>0</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681</v>
      </c>
      <c r="AU173">
        <v>650</v>
      </c>
      <c r="AV173" s="1">
        <v>5926</v>
      </c>
      <c r="AW173" s="1">
        <v>5355</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s="1">
        <v>6607</v>
      </c>
      <c r="BW173" s="1">
        <v>6005</v>
      </c>
      <c r="BX173" s="1">
        <f t="shared" si="12"/>
        <v>6607</v>
      </c>
      <c r="BY173" s="1">
        <f t="shared" si="13"/>
        <v>6005</v>
      </c>
      <c r="BZ173" s="1">
        <f t="shared" si="14"/>
        <v>0</v>
      </c>
      <c r="CA173" s="1">
        <f t="shared" si="15"/>
        <v>0</v>
      </c>
      <c r="CB173" s="1">
        <f t="shared" si="16"/>
        <v>6607</v>
      </c>
      <c r="CC173" s="1">
        <f t="shared" si="17"/>
        <v>6005</v>
      </c>
    </row>
    <row r="174" spans="1:81" x14ac:dyDescent="0.25">
      <c r="A174">
        <v>1766</v>
      </c>
      <c r="B174">
        <v>0</v>
      </c>
      <c r="C174">
        <v>0</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s="1">
        <v>6009</v>
      </c>
      <c r="AW174" s="1">
        <v>5327</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s="1">
        <v>6009</v>
      </c>
      <c r="BW174" s="1">
        <v>5327</v>
      </c>
      <c r="BX174" s="1">
        <f t="shared" si="12"/>
        <v>6009</v>
      </c>
      <c r="BY174" s="1">
        <f t="shared" si="13"/>
        <v>5327</v>
      </c>
      <c r="BZ174" s="1">
        <f t="shared" si="14"/>
        <v>0</v>
      </c>
      <c r="CA174" s="1">
        <f t="shared" si="15"/>
        <v>0</v>
      </c>
      <c r="CB174" s="1">
        <f t="shared" si="16"/>
        <v>6009</v>
      </c>
      <c r="CC174" s="1">
        <f t="shared" si="17"/>
        <v>5327</v>
      </c>
    </row>
    <row r="175" spans="1:81" x14ac:dyDescent="0.25">
      <c r="A175">
        <v>1767</v>
      </c>
      <c r="B175">
        <v>0</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705</v>
      </c>
      <c r="AU175">
        <v>654</v>
      </c>
      <c r="AV175" s="1">
        <v>6222</v>
      </c>
      <c r="AW175" s="1">
        <v>5216</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s="1">
        <v>6927</v>
      </c>
      <c r="BW175" s="1">
        <v>5870</v>
      </c>
      <c r="BX175" s="1">
        <f t="shared" si="12"/>
        <v>6927</v>
      </c>
      <c r="BY175" s="1">
        <f t="shared" si="13"/>
        <v>5870</v>
      </c>
      <c r="BZ175" s="1">
        <f t="shared" si="14"/>
        <v>0</v>
      </c>
      <c r="CA175" s="1">
        <f t="shared" si="15"/>
        <v>0</v>
      </c>
      <c r="CB175" s="1">
        <f t="shared" si="16"/>
        <v>6927</v>
      </c>
      <c r="CC175" s="1">
        <f t="shared" si="17"/>
        <v>5870</v>
      </c>
    </row>
    <row r="176" spans="1:81" x14ac:dyDescent="0.25">
      <c r="A176">
        <v>1768</v>
      </c>
      <c r="B176">
        <v>0</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312</v>
      </c>
      <c r="AU176">
        <v>270</v>
      </c>
      <c r="AV176" s="1">
        <v>5336</v>
      </c>
      <c r="AW176" s="1">
        <v>4795</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s="1">
        <v>5648</v>
      </c>
      <c r="BW176" s="1">
        <v>5065</v>
      </c>
      <c r="BX176" s="1">
        <f t="shared" si="12"/>
        <v>5648</v>
      </c>
      <c r="BY176" s="1">
        <f t="shared" si="13"/>
        <v>5065</v>
      </c>
      <c r="BZ176" s="1">
        <f t="shared" si="14"/>
        <v>0</v>
      </c>
      <c r="CA176" s="1">
        <f t="shared" si="15"/>
        <v>0</v>
      </c>
      <c r="CB176" s="1">
        <f t="shared" si="16"/>
        <v>5648</v>
      </c>
      <c r="CC176" s="1">
        <f t="shared" si="17"/>
        <v>5065</v>
      </c>
    </row>
    <row r="177" spans="1:81" x14ac:dyDescent="0.25">
      <c r="A177">
        <v>1769</v>
      </c>
      <c r="B177">
        <v>0</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342</v>
      </c>
      <c r="AU177">
        <v>314</v>
      </c>
      <c r="AV177" s="1">
        <v>5036</v>
      </c>
      <c r="AW177" s="1">
        <v>4628</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s="1">
        <v>5378</v>
      </c>
      <c r="BW177" s="1">
        <v>4942</v>
      </c>
      <c r="BX177" s="1">
        <f t="shared" si="12"/>
        <v>5378</v>
      </c>
      <c r="BY177" s="1">
        <f t="shared" si="13"/>
        <v>4942</v>
      </c>
      <c r="BZ177" s="1">
        <f t="shared" si="14"/>
        <v>0</v>
      </c>
      <c r="CA177" s="1">
        <f t="shared" si="15"/>
        <v>0</v>
      </c>
      <c r="CB177" s="1">
        <f t="shared" si="16"/>
        <v>5378</v>
      </c>
      <c r="CC177" s="1">
        <f t="shared" si="17"/>
        <v>4942</v>
      </c>
    </row>
    <row r="178" spans="1:81" x14ac:dyDescent="0.25">
      <c r="A178">
        <v>1770</v>
      </c>
      <c r="B178">
        <v>0</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s="1">
        <v>6797</v>
      </c>
      <c r="AW178" s="1">
        <v>6130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s="1">
        <v>6797</v>
      </c>
      <c r="BW178" s="1">
        <v>6130</v>
      </c>
      <c r="BX178" s="1">
        <f t="shared" si="12"/>
        <v>6797</v>
      </c>
      <c r="BY178" s="1">
        <f t="shared" si="13"/>
        <v>6130</v>
      </c>
      <c r="BZ178" s="1">
        <f t="shared" si="14"/>
        <v>0</v>
      </c>
      <c r="CA178" s="1">
        <f t="shared" si="15"/>
        <v>0</v>
      </c>
      <c r="CB178" s="1">
        <f t="shared" si="16"/>
        <v>6797</v>
      </c>
      <c r="CC178" s="1">
        <f t="shared" si="17"/>
        <v>6130</v>
      </c>
    </row>
    <row r="179" spans="1:81" x14ac:dyDescent="0.25">
      <c r="A179">
        <v>1771</v>
      </c>
      <c r="B179">
        <v>0</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412</v>
      </c>
      <c r="AU179">
        <v>357</v>
      </c>
      <c r="AV179" s="1">
        <v>7837</v>
      </c>
      <c r="AW179" s="1">
        <v>6939</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s="1">
        <v>8249</v>
      </c>
      <c r="BW179" s="1">
        <v>7296</v>
      </c>
      <c r="BX179" s="1">
        <f t="shared" si="12"/>
        <v>8249</v>
      </c>
      <c r="BY179" s="1">
        <f t="shared" si="13"/>
        <v>7296</v>
      </c>
      <c r="BZ179" s="1">
        <f t="shared" si="14"/>
        <v>0</v>
      </c>
      <c r="CA179" s="1">
        <f t="shared" si="15"/>
        <v>0</v>
      </c>
      <c r="CB179" s="1">
        <f t="shared" si="16"/>
        <v>8249</v>
      </c>
      <c r="CC179" s="1">
        <f t="shared" si="17"/>
        <v>7296</v>
      </c>
    </row>
    <row r="180" spans="1:81" x14ac:dyDescent="0.25">
      <c r="A180">
        <v>1772</v>
      </c>
      <c r="B180">
        <v>0</v>
      </c>
      <c r="C180">
        <v>0</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948</v>
      </c>
      <c r="AU180">
        <v>901</v>
      </c>
      <c r="AV180" s="1">
        <v>5930</v>
      </c>
      <c r="AW180" s="1">
        <v>5189</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s="1">
        <v>6878</v>
      </c>
      <c r="BW180" s="1">
        <v>6090</v>
      </c>
      <c r="BX180" s="1">
        <f t="shared" si="12"/>
        <v>6878</v>
      </c>
      <c r="BY180" s="1">
        <f t="shared" si="13"/>
        <v>6090</v>
      </c>
      <c r="BZ180" s="1">
        <f t="shared" si="14"/>
        <v>0</v>
      </c>
      <c r="CA180" s="1">
        <f t="shared" si="15"/>
        <v>0</v>
      </c>
      <c r="CB180" s="1">
        <f t="shared" si="16"/>
        <v>6878</v>
      </c>
      <c r="CC180" s="1">
        <f t="shared" si="17"/>
        <v>6090</v>
      </c>
    </row>
    <row r="181" spans="1:81" x14ac:dyDescent="0.25">
      <c r="A181">
        <v>1773</v>
      </c>
      <c r="B181">
        <v>0</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964</v>
      </c>
      <c r="AU181">
        <v>888</v>
      </c>
      <c r="AV181" s="1">
        <v>5454</v>
      </c>
      <c r="AW181" s="1">
        <v>4766</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s="1">
        <v>6418</v>
      </c>
      <c r="BW181" s="1">
        <v>5654</v>
      </c>
      <c r="BX181" s="1">
        <f t="shared" si="12"/>
        <v>6418</v>
      </c>
      <c r="BY181" s="1">
        <f t="shared" si="13"/>
        <v>5654</v>
      </c>
      <c r="BZ181" s="1">
        <f t="shared" si="14"/>
        <v>0</v>
      </c>
      <c r="CA181" s="1">
        <f t="shared" si="15"/>
        <v>0</v>
      </c>
      <c r="CB181" s="1">
        <f t="shared" si="16"/>
        <v>6418</v>
      </c>
      <c r="CC181" s="1">
        <f t="shared" si="17"/>
        <v>5654</v>
      </c>
    </row>
    <row r="182" spans="1:81" x14ac:dyDescent="0.25">
      <c r="A182">
        <v>1774</v>
      </c>
      <c r="B182">
        <v>0</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s="1">
        <v>1862</v>
      </c>
      <c r="AU182" s="1">
        <v>1690</v>
      </c>
      <c r="AV182" s="1">
        <v>3420</v>
      </c>
      <c r="AW182" s="1">
        <v>3045</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s="1">
        <v>5282</v>
      </c>
      <c r="BW182" s="1">
        <v>4735</v>
      </c>
      <c r="BX182" s="1">
        <f t="shared" si="12"/>
        <v>5282</v>
      </c>
      <c r="BY182" s="1">
        <f t="shared" si="13"/>
        <v>4735</v>
      </c>
      <c r="BZ182" s="1">
        <f t="shared" si="14"/>
        <v>0</v>
      </c>
      <c r="CA182" s="1">
        <f t="shared" si="15"/>
        <v>0</v>
      </c>
      <c r="CB182" s="1">
        <f t="shared" si="16"/>
        <v>5282</v>
      </c>
      <c r="CC182" s="1">
        <f t="shared" si="17"/>
        <v>4735</v>
      </c>
    </row>
    <row r="183" spans="1:81" x14ac:dyDescent="0.25">
      <c r="A183">
        <v>1775</v>
      </c>
      <c r="B183">
        <v>0</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s="1">
        <v>1352</v>
      </c>
      <c r="AU183" s="1">
        <v>1236</v>
      </c>
      <c r="AV183" s="1">
        <v>3037</v>
      </c>
      <c r="AW183" s="1">
        <v>2737</v>
      </c>
      <c r="AX183">
        <v>0</v>
      </c>
      <c r="AY183">
        <v>0</v>
      </c>
      <c r="AZ183">
        <v>0</v>
      </c>
      <c r="BA183">
        <v>0</v>
      </c>
      <c r="BB183">
        <v>0</v>
      </c>
      <c r="BC183">
        <v>0</v>
      </c>
      <c r="BD183">
        <v>273</v>
      </c>
      <c r="BE183">
        <v>236</v>
      </c>
      <c r="BF183">
        <v>0</v>
      </c>
      <c r="BG183">
        <v>0</v>
      </c>
      <c r="BH183">
        <v>0</v>
      </c>
      <c r="BI183">
        <v>0</v>
      </c>
      <c r="BJ183">
        <v>0</v>
      </c>
      <c r="BK183">
        <v>0</v>
      </c>
      <c r="BL183">
        <v>0</v>
      </c>
      <c r="BM183">
        <v>0</v>
      </c>
      <c r="BN183">
        <v>0</v>
      </c>
      <c r="BO183">
        <v>0</v>
      </c>
      <c r="BP183">
        <v>0</v>
      </c>
      <c r="BQ183">
        <v>0</v>
      </c>
      <c r="BR183">
        <v>0</v>
      </c>
      <c r="BS183">
        <v>0</v>
      </c>
      <c r="BT183">
        <v>0</v>
      </c>
      <c r="BU183">
        <v>0</v>
      </c>
      <c r="BV183" s="1">
        <v>4662</v>
      </c>
      <c r="BW183" s="1">
        <v>4209</v>
      </c>
      <c r="BX183" s="1">
        <f t="shared" si="12"/>
        <v>4662</v>
      </c>
      <c r="BY183" s="1">
        <f t="shared" si="13"/>
        <v>4209</v>
      </c>
      <c r="BZ183" s="1">
        <f t="shared" si="14"/>
        <v>0</v>
      </c>
      <c r="CA183" s="1">
        <f t="shared" si="15"/>
        <v>0</v>
      </c>
      <c r="CB183" s="1">
        <f t="shared" si="16"/>
        <v>4662</v>
      </c>
      <c r="CC183" s="1">
        <f t="shared" si="17"/>
        <v>4209</v>
      </c>
    </row>
    <row r="184" spans="1:81" x14ac:dyDescent="0.25">
      <c r="A184">
        <v>1776</v>
      </c>
      <c r="B184">
        <v>0</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290</v>
      </c>
      <c r="AU184">
        <v>283</v>
      </c>
      <c r="AV184" s="1">
        <v>2130</v>
      </c>
      <c r="AW184" s="1">
        <v>1882</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s="1">
        <v>2420</v>
      </c>
      <c r="BW184" s="1">
        <v>2165</v>
      </c>
      <c r="BX184" s="1">
        <f t="shared" si="12"/>
        <v>2420</v>
      </c>
      <c r="BY184" s="1">
        <f t="shared" si="13"/>
        <v>2165</v>
      </c>
      <c r="BZ184" s="1">
        <f t="shared" si="14"/>
        <v>0</v>
      </c>
      <c r="CA184" s="1">
        <f t="shared" si="15"/>
        <v>0</v>
      </c>
      <c r="CB184" s="1">
        <f t="shared" si="16"/>
        <v>2420</v>
      </c>
      <c r="CC184" s="1">
        <f t="shared" si="17"/>
        <v>2165</v>
      </c>
    </row>
    <row r="185" spans="1:81" x14ac:dyDescent="0.25">
      <c r="A185">
        <v>1777</v>
      </c>
      <c r="B185">
        <v>0</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s="1">
        <v>1258</v>
      </c>
      <c r="AU185" s="1">
        <v>1169</v>
      </c>
      <c r="AV185" s="1">
        <v>2583</v>
      </c>
      <c r="AW185" s="1">
        <v>2289</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s="1">
        <v>3841</v>
      </c>
      <c r="BW185" s="1">
        <v>3458</v>
      </c>
      <c r="BX185" s="1">
        <f t="shared" si="12"/>
        <v>3841</v>
      </c>
      <c r="BY185" s="1">
        <f t="shared" si="13"/>
        <v>3458</v>
      </c>
      <c r="BZ185" s="1">
        <f t="shared" si="14"/>
        <v>0</v>
      </c>
      <c r="CA185" s="1">
        <f t="shared" si="15"/>
        <v>0</v>
      </c>
      <c r="CB185" s="1">
        <f t="shared" si="16"/>
        <v>3841</v>
      </c>
      <c r="CC185" s="1">
        <f t="shared" si="17"/>
        <v>3458</v>
      </c>
    </row>
    <row r="186" spans="1:81" x14ac:dyDescent="0.25">
      <c r="A186">
        <v>1778</v>
      </c>
      <c r="B186">
        <v>0</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231</v>
      </c>
      <c r="AU186">
        <v>200</v>
      </c>
      <c r="AV186" s="1">
        <v>2338</v>
      </c>
      <c r="AW186" s="1">
        <v>2138</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s="1">
        <v>2569</v>
      </c>
      <c r="BW186" s="1">
        <v>2338</v>
      </c>
      <c r="BX186" s="1">
        <f t="shared" si="12"/>
        <v>2569</v>
      </c>
      <c r="BY186" s="1">
        <f t="shared" si="13"/>
        <v>2338</v>
      </c>
      <c r="BZ186" s="1">
        <f t="shared" si="14"/>
        <v>0</v>
      </c>
      <c r="CA186" s="1">
        <f t="shared" si="15"/>
        <v>0</v>
      </c>
      <c r="CB186" s="1">
        <f t="shared" si="16"/>
        <v>2569</v>
      </c>
      <c r="CC186" s="1">
        <f t="shared" si="17"/>
        <v>2338</v>
      </c>
    </row>
    <row r="187" spans="1:81" x14ac:dyDescent="0.25">
      <c r="A187">
        <v>1779</v>
      </c>
      <c r="B187">
        <v>0</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832</v>
      </c>
      <c r="AU187">
        <v>750</v>
      </c>
      <c r="AV187" s="1">
        <v>2529</v>
      </c>
      <c r="AW187" s="1">
        <v>2251</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s="1">
        <v>3361</v>
      </c>
      <c r="BW187" s="1">
        <v>3001</v>
      </c>
      <c r="BX187" s="1">
        <f t="shared" si="12"/>
        <v>3361</v>
      </c>
      <c r="BY187" s="1">
        <f t="shared" si="13"/>
        <v>3001</v>
      </c>
      <c r="BZ187" s="1">
        <f t="shared" si="14"/>
        <v>0</v>
      </c>
      <c r="CA187" s="1">
        <f t="shared" si="15"/>
        <v>0</v>
      </c>
      <c r="CB187" s="1">
        <f t="shared" si="16"/>
        <v>3361</v>
      </c>
      <c r="CC187" s="1">
        <f t="shared" si="17"/>
        <v>3001</v>
      </c>
    </row>
    <row r="188" spans="1:81" x14ac:dyDescent="0.25">
      <c r="A188">
        <v>1780</v>
      </c>
      <c r="B188">
        <v>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s="1">
        <v>1407</v>
      </c>
      <c r="AU188" s="1">
        <v>1329</v>
      </c>
      <c r="AV188" s="1">
        <v>2625</v>
      </c>
      <c r="AW188" s="1">
        <v>2267</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s="1">
        <v>4032</v>
      </c>
      <c r="BW188" s="1">
        <v>3596</v>
      </c>
      <c r="BX188" s="1">
        <f t="shared" si="12"/>
        <v>4032</v>
      </c>
      <c r="BY188" s="1">
        <f t="shared" si="13"/>
        <v>3596</v>
      </c>
      <c r="BZ188" s="1">
        <f t="shared" si="14"/>
        <v>0</v>
      </c>
      <c r="CA188" s="1">
        <f t="shared" si="15"/>
        <v>0</v>
      </c>
      <c r="CB188" s="1">
        <f t="shared" si="16"/>
        <v>4032</v>
      </c>
      <c r="CC188" s="1">
        <f t="shared" si="17"/>
        <v>3596</v>
      </c>
    </row>
    <row r="189" spans="1:81" x14ac:dyDescent="0.25">
      <c r="A189">
        <v>1781</v>
      </c>
      <c r="B189">
        <v>0</v>
      </c>
      <c r="C189">
        <v>0</v>
      </c>
      <c r="D189">
        <v>0</v>
      </c>
      <c r="E189">
        <v>0</v>
      </c>
      <c r="F189">
        <v>0</v>
      </c>
      <c r="G189">
        <v>0</v>
      </c>
      <c r="H189">
        <v>0</v>
      </c>
      <c r="I189">
        <v>0</v>
      </c>
      <c r="J189">
        <v>0</v>
      </c>
      <c r="K189">
        <v>0</v>
      </c>
      <c r="L189">
        <v>0</v>
      </c>
      <c r="M189">
        <v>0</v>
      </c>
      <c r="N189">
        <v>372</v>
      </c>
      <c r="O189">
        <v>347</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s="1">
        <v>1968</v>
      </c>
      <c r="AW189" s="1">
        <v>1765</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s="1">
        <v>2340</v>
      </c>
      <c r="BW189" s="1">
        <v>2112</v>
      </c>
      <c r="BX189" s="1">
        <f t="shared" si="12"/>
        <v>2340</v>
      </c>
      <c r="BY189" s="1">
        <f t="shared" si="13"/>
        <v>2112</v>
      </c>
      <c r="BZ189" s="1">
        <f t="shared" si="14"/>
        <v>0</v>
      </c>
      <c r="CA189" s="1">
        <f t="shared" si="15"/>
        <v>0</v>
      </c>
      <c r="CB189" s="1">
        <f t="shared" si="16"/>
        <v>2340</v>
      </c>
      <c r="CC189" s="1">
        <f t="shared" si="17"/>
        <v>2112</v>
      </c>
    </row>
    <row r="190" spans="1:81" x14ac:dyDescent="0.25">
      <c r="A190">
        <v>1782</v>
      </c>
      <c r="B190">
        <v>0</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630</v>
      </c>
      <c r="AW190">
        <v>578</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630</v>
      </c>
      <c r="BW190">
        <v>578</v>
      </c>
      <c r="BX190" s="1">
        <f t="shared" si="12"/>
        <v>630</v>
      </c>
      <c r="BY190" s="1">
        <f t="shared" si="13"/>
        <v>578</v>
      </c>
      <c r="BZ190" s="1">
        <f t="shared" si="14"/>
        <v>0</v>
      </c>
      <c r="CA190" s="1">
        <f t="shared" si="15"/>
        <v>0</v>
      </c>
      <c r="CB190" s="1">
        <f t="shared" si="16"/>
        <v>630</v>
      </c>
      <c r="CC190" s="1">
        <f t="shared" si="17"/>
        <v>578</v>
      </c>
    </row>
    <row r="191" spans="1:81" x14ac:dyDescent="0.25">
      <c r="A191">
        <v>1783</v>
      </c>
      <c r="B191">
        <v>0</v>
      </c>
      <c r="C191">
        <v>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303</v>
      </c>
      <c r="AK191">
        <v>279</v>
      </c>
      <c r="AL191">
        <v>0</v>
      </c>
      <c r="AM191">
        <v>0</v>
      </c>
      <c r="AN191">
        <v>0</v>
      </c>
      <c r="AO191">
        <v>0</v>
      </c>
      <c r="AP191">
        <v>0</v>
      </c>
      <c r="AQ191">
        <v>0</v>
      </c>
      <c r="AR191">
        <v>0</v>
      </c>
      <c r="AS191">
        <v>0</v>
      </c>
      <c r="AT191">
        <v>0</v>
      </c>
      <c r="AU191">
        <v>0</v>
      </c>
      <c r="AV191">
        <v>487</v>
      </c>
      <c r="AW191">
        <v>421</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790</v>
      </c>
      <c r="BW191">
        <v>700</v>
      </c>
      <c r="BX191" s="1">
        <f t="shared" si="12"/>
        <v>790</v>
      </c>
      <c r="BY191" s="1">
        <f t="shared" si="13"/>
        <v>700</v>
      </c>
      <c r="BZ191" s="1">
        <f t="shared" si="14"/>
        <v>0</v>
      </c>
      <c r="CA191" s="1">
        <f t="shared" si="15"/>
        <v>0</v>
      </c>
      <c r="CB191" s="1">
        <f t="shared" si="16"/>
        <v>790</v>
      </c>
      <c r="CC191" s="1">
        <f t="shared" si="17"/>
        <v>700</v>
      </c>
    </row>
    <row r="192" spans="1:81" x14ac:dyDescent="0.25">
      <c r="A192">
        <v>1784</v>
      </c>
      <c r="B192">
        <v>0</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356</v>
      </c>
      <c r="AU192">
        <v>334</v>
      </c>
      <c r="AV192" s="1">
        <v>2908</v>
      </c>
      <c r="AW192" s="1">
        <v>2547</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s="1">
        <v>3264</v>
      </c>
      <c r="BW192" s="1">
        <v>2881</v>
      </c>
      <c r="BX192" s="1">
        <f t="shared" si="12"/>
        <v>3264</v>
      </c>
      <c r="BY192" s="1">
        <f t="shared" si="13"/>
        <v>2881</v>
      </c>
      <c r="BZ192" s="1">
        <f t="shared" si="14"/>
        <v>0</v>
      </c>
      <c r="CA192" s="1">
        <f t="shared" si="15"/>
        <v>0</v>
      </c>
      <c r="CB192" s="1">
        <f t="shared" si="16"/>
        <v>3264</v>
      </c>
      <c r="CC192" s="1">
        <f t="shared" si="17"/>
        <v>2881</v>
      </c>
    </row>
    <row r="193" spans="1:81" x14ac:dyDescent="0.25">
      <c r="A193">
        <v>1785</v>
      </c>
      <c r="B193">
        <v>0</v>
      </c>
      <c r="C193">
        <v>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346</v>
      </c>
      <c r="AI193">
        <v>315</v>
      </c>
      <c r="AJ193">
        <v>0</v>
      </c>
      <c r="AK193">
        <v>0</v>
      </c>
      <c r="AL193">
        <v>0</v>
      </c>
      <c r="AM193">
        <v>0</v>
      </c>
      <c r="AN193">
        <v>0</v>
      </c>
      <c r="AO193">
        <v>0</v>
      </c>
      <c r="AP193">
        <v>0</v>
      </c>
      <c r="AQ193">
        <v>0</v>
      </c>
      <c r="AR193">
        <v>0</v>
      </c>
      <c r="AS193">
        <v>0</v>
      </c>
      <c r="AT193">
        <v>0</v>
      </c>
      <c r="AU193">
        <v>0</v>
      </c>
      <c r="AV193" s="1">
        <v>2496</v>
      </c>
      <c r="AW193" s="1">
        <v>1994</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s="1">
        <v>2842</v>
      </c>
      <c r="BW193" s="1">
        <v>2309</v>
      </c>
      <c r="BX193" s="1">
        <f t="shared" si="12"/>
        <v>2842</v>
      </c>
      <c r="BY193" s="1">
        <f t="shared" si="13"/>
        <v>2309</v>
      </c>
      <c r="BZ193" s="1">
        <f t="shared" si="14"/>
        <v>0</v>
      </c>
      <c r="CA193" s="1">
        <f t="shared" si="15"/>
        <v>0</v>
      </c>
      <c r="CB193" s="1">
        <f t="shared" si="16"/>
        <v>2842</v>
      </c>
      <c r="CC193" s="1">
        <f t="shared" si="17"/>
        <v>2309</v>
      </c>
    </row>
    <row r="194" spans="1:81" x14ac:dyDescent="0.25">
      <c r="A194">
        <v>1786</v>
      </c>
      <c r="B194">
        <v>0</v>
      </c>
      <c r="C194">
        <v>0</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889</v>
      </c>
      <c r="AW194">
        <v>250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889</v>
      </c>
      <c r="BW194">
        <v>250</v>
      </c>
      <c r="BX194" s="1">
        <f t="shared" si="12"/>
        <v>889</v>
      </c>
      <c r="BY194" s="1">
        <f t="shared" si="13"/>
        <v>250</v>
      </c>
      <c r="BZ194" s="1">
        <f t="shared" si="14"/>
        <v>0</v>
      </c>
      <c r="CA194" s="1">
        <f t="shared" si="15"/>
        <v>0</v>
      </c>
      <c r="CB194" s="1">
        <f t="shared" si="16"/>
        <v>889</v>
      </c>
      <c r="CC194" s="1">
        <f t="shared" si="17"/>
        <v>250</v>
      </c>
    </row>
    <row r="195" spans="1:81" x14ac:dyDescent="0.25">
      <c r="A195">
        <v>1787</v>
      </c>
      <c r="B195">
        <v>0</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s="1">
        <v>1667</v>
      </c>
      <c r="AW195" s="1">
        <v>1494</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s="1">
        <v>1667</v>
      </c>
      <c r="BW195" s="1">
        <v>1494</v>
      </c>
      <c r="BX195" s="1">
        <f t="shared" si="12"/>
        <v>1667</v>
      </c>
      <c r="BY195" s="1">
        <f t="shared" si="13"/>
        <v>1494</v>
      </c>
      <c r="BZ195" s="1">
        <f t="shared" si="14"/>
        <v>0</v>
      </c>
      <c r="CA195" s="1">
        <f t="shared" si="15"/>
        <v>0</v>
      </c>
      <c r="CB195" s="1">
        <f t="shared" si="16"/>
        <v>1667</v>
      </c>
      <c r="CC195" s="1">
        <f t="shared" si="17"/>
        <v>1494</v>
      </c>
    </row>
    <row r="196" spans="1:81" x14ac:dyDescent="0.25">
      <c r="A196">
        <v>1788</v>
      </c>
      <c r="B196">
        <v>0</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s="1">
        <v>1189</v>
      </c>
      <c r="AW196" s="1">
        <v>1049</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s="1">
        <v>1189</v>
      </c>
      <c r="BW196" s="1">
        <v>1049</v>
      </c>
      <c r="BX196" s="1">
        <f t="shared" si="12"/>
        <v>1189</v>
      </c>
      <c r="BY196" s="1">
        <f t="shared" si="13"/>
        <v>1049</v>
      </c>
      <c r="BZ196" s="1">
        <f t="shared" si="14"/>
        <v>0</v>
      </c>
      <c r="CA196" s="1">
        <f t="shared" si="15"/>
        <v>0</v>
      </c>
      <c r="CB196" s="1">
        <f t="shared" si="16"/>
        <v>1189</v>
      </c>
      <c r="CC196" s="1">
        <f t="shared" si="17"/>
        <v>1049</v>
      </c>
    </row>
    <row r="197" spans="1:81" x14ac:dyDescent="0.25">
      <c r="A197">
        <v>1789</v>
      </c>
      <c r="B197">
        <v>0</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s="1">
        <v>1219</v>
      </c>
      <c r="AW197">
        <v>946</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s="1">
        <v>1219</v>
      </c>
      <c r="BW197">
        <v>946</v>
      </c>
      <c r="BX197" s="1">
        <f t="shared" ref="BX197:BX238" si="18">D197+F197+J197+H197+L197+N197+P197+R197+T197+V197+X197+Z197+AB197+AD197+AF197+AH197+AJ197+AL197+AN197+AP197+AR197+AT197+AV197+AX197+AZ197+BB197+BD197+BF197+BH197+BJ197+BL197+BN197+BP197+BR197</f>
        <v>1219</v>
      </c>
      <c r="BY197" s="1">
        <f t="shared" ref="BY197:BY238" si="19">E197+G197+K197+I197+M197+O197+Q197+S197+U197+W197+Y197+AA197+AC197+AE197+AG197+AI197+AK197+AM197+AO197+AQ197+AS197+AU197+AW197+AY197+BA197+BC197+BE197+BG197+BI197+BK197+BM197+BO197+BQ197+BS197</f>
        <v>946</v>
      </c>
      <c r="BZ197" s="1">
        <f t="shared" ref="BZ197:BZ238" si="20">BT197+B197</f>
        <v>0</v>
      </c>
      <c r="CA197" s="1">
        <f t="shared" ref="CA197:CA238" si="21">BU197+C197</f>
        <v>0</v>
      </c>
      <c r="CB197" s="1">
        <f t="shared" ref="CB197:CB238" si="22">BV197-BT197-B197</f>
        <v>1219</v>
      </c>
      <c r="CC197" s="1">
        <f t="shared" ref="CC197:CC238" si="23">BW197-BU197-C197</f>
        <v>946</v>
      </c>
    </row>
    <row r="198" spans="1:81" x14ac:dyDescent="0.25">
      <c r="A198">
        <v>1790</v>
      </c>
      <c r="B198">
        <v>0</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s="1">
        <v>1945</v>
      </c>
      <c r="AW198" s="1">
        <v>1391</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s="1">
        <v>1945</v>
      </c>
      <c r="BW198" s="1">
        <v>1391</v>
      </c>
      <c r="BX198" s="1">
        <f t="shared" si="18"/>
        <v>1945</v>
      </c>
      <c r="BY198" s="1">
        <f t="shared" si="19"/>
        <v>1391</v>
      </c>
      <c r="BZ198" s="1">
        <f t="shared" si="20"/>
        <v>0</v>
      </c>
      <c r="CA198" s="1">
        <f t="shared" si="21"/>
        <v>0</v>
      </c>
      <c r="CB198" s="1">
        <f t="shared" si="22"/>
        <v>1945</v>
      </c>
      <c r="CC198" s="1">
        <f t="shared" si="23"/>
        <v>1391</v>
      </c>
    </row>
    <row r="199" spans="1:81" x14ac:dyDescent="0.25">
      <c r="A199">
        <v>1791</v>
      </c>
      <c r="B199">
        <v>0</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s="1">
        <v>2054</v>
      </c>
      <c r="AW199" s="1">
        <v>1826</v>
      </c>
      <c r="AX199">
        <v>0</v>
      </c>
      <c r="AY199">
        <v>0</v>
      </c>
      <c r="AZ199">
        <v>180</v>
      </c>
      <c r="BA199">
        <v>165</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s="1">
        <v>2234</v>
      </c>
      <c r="BW199" s="1">
        <v>1991</v>
      </c>
      <c r="BX199" s="1">
        <f t="shared" si="18"/>
        <v>2234</v>
      </c>
      <c r="BY199" s="1">
        <f t="shared" si="19"/>
        <v>1991</v>
      </c>
      <c r="BZ199" s="1">
        <f t="shared" si="20"/>
        <v>0</v>
      </c>
      <c r="CA199" s="1">
        <f t="shared" si="21"/>
        <v>0</v>
      </c>
      <c r="CB199" s="1">
        <f t="shared" si="22"/>
        <v>2234</v>
      </c>
      <c r="CC199" s="1">
        <f t="shared" si="23"/>
        <v>1991</v>
      </c>
    </row>
    <row r="200" spans="1:81" x14ac:dyDescent="0.25">
      <c r="A200">
        <v>1792</v>
      </c>
      <c r="B200">
        <v>0</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s="1">
        <v>1525</v>
      </c>
      <c r="AW200" s="1">
        <v>1352</v>
      </c>
      <c r="AX200">
        <v>0</v>
      </c>
      <c r="AY200">
        <v>0</v>
      </c>
      <c r="AZ200">
        <v>0</v>
      </c>
      <c r="BA200">
        <v>0</v>
      </c>
      <c r="BB200">
        <v>303</v>
      </c>
      <c r="BC200">
        <v>278</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s="1">
        <v>1828</v>
      </c>
      <c r="BW200" s="1">
        <v>1630</v>
      </c>
      <c r="BX200" s="1">
        <f t="shared" si="18"/>
        <v>1828</v>
      </c>
      <c r="BY200" s="1">
        <f t="shared" si="19"/>
        <v>1630</v>
      </c>
      <c r="BZ200" s="1">
        <f t="shared" si="20"/>
        <v>0</v>
      </c>
      <c r="CA200" s="1">
        <f t="shared" si="21"/>
        <v>0</v>
      </c>
      <c r="CB200" s="1">
        <f t="shared" si="22"/>
        <v>1828</v>
      </c>
      <c r="CC200" s="1">
        <f t="shared" si="23"/>
        <v>1630</v>
      </c>
    </row>
    <row r="201" spans="1:81" x14ac:dyDescent="0.25">
      <c r="A201">
        <v>1793</v>
      </c>
      <c r="B201">
        <v>0</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s="1">
        <v>2585</v>
      </c>
      <c r="AW201" s="1">
        <v>2301</v>
      </c>
      <c r="AX201">
        <v>0</v>
      </c>
      <c r="AY201">
        <v>0</v>
      </c>
      <c r="AZ201">
        <v>0</v>
      </c>
      <c r="BA201">
        <v>0</v>
      </c>
      <c r="BB201">
        <v>0</v>
      </c>
      <c r="BC201">
        <v>0</v>
      </c>
      <c r="BD201">
        <v>340</v>
      </c>
      <c r="BE201">
        <v>294</v>
      </c>
      <c r="BF201">
        <v>0</v>
      </c>
      <c r="BG201">
        <v>0</v>
      </c>
      <c r="BH201">
        <v>0</v>
      </c>
      <c r="BI201">
        <v>0</v>
      </c>
      <c r="BJ201">
        <v>0</v>
      </c>
      <c r="BK201">
        <v>0</v>
      </c>
      <c r="BL201">
        <v>0</v>
      </c>
      <c r="BM201">
        <v>0</v>
      </c>
      <c r="BN201">
        <v>0</v>
      </c>
      <c r="BO201">
        <v>0</v>
      </c>
      <c r="BP201">
        <v>0</v>
      </c>
      <c r="BQ201">
        <v>0</v>
      </c>
      <c r="BR201">
        <v>0</v>
      </c>
      <c r="BS201">
        <v>0</v>
      </c>
      <c r="BT201">
        <v>0</v>
      </c>
      <c r="BU201">
        <v>0</v>
      </c>
      <c r="BV201" s="1">
        <v>2925</v>
      </c>
      <c r="BW201" s="1">
        <v>2595</v>
      </c>
      <c r="BX201" s="1">
        <f t="shared" si="18"/>
        <v>2925</v>
      </c>
      <c r="BY201" s="1">
        <f t="shared" si="19"/>
        <v>2595</v>
      </c>
      <c r="BZ201" s="1">
        <f t="shared" si="20"/>
        <v>0</v>
      </c>
      <c r="CA201" s="1">
        <f t="shared" si="21"/>
        <v>0</v>
      </c>
      <c r="CB201" s="1">
        <f t="shared" si="22"/>
        <v>2925</v>
      </c>
      <c r="CC201" s="1">
        <f t="shared" si="23"/>
        <v>2595</v>
      </c>
    </row>
    <row r="202" spans="1:81" x14ac:dyDescent="0.25">
      <c r="A202">
        <v>1794</v>
      </c>
      <c r="B202">
        <v>0</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211</v>
      </c>
      <c r="AW202">
        <v>183</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211</v>
      </c>
      <c r="BW202">
        <v>183</v>
      </c>
      <c r="BX202" s="1">
        <f t="shared" si="18"/>
        <v>211</v>
      </c>
      <c r="BY202" s="1">
        <f t="shared" si="19"/>
        <v>183</v>
      </c>
      <c r="BZ202" s="1">
        <f t="shared" si="20"/>
        <v>0</v>
      </c>
      <c r="CA202" s="1">
        <f t="shared" si="21"/>
        <v>0</v>
      </c>
      <c r="CB202" s="1">
        <f t="shared" si="22"/>
        <v>211</v>
      </c>
      <c r="CC202" s="1">
        <f t="shared" si="23"/>
        <v>183</v>
      </c>
    </row>
    <row r="203" spans="1:81" x14ac:dyDescent="0.25">
      <c r="A203">
        <v>1795</v>
      </c>
      <c r="B203">
        <v>0</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577</v>
      </c>
      <c r="AW203">
        <v>535</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577</v>
      </c>
      <c r="BW203">
        <v>535</v>
      </c>
      <c r="BX203" s="1">
        <f t="shared" si="18"/>
        <v>577</v>
      </c>
      <c r="BY203" s="1">
        <f t="shared" si="19"/>
        <v>535</v>
      </c>
      <c r="BZ203" s="1">
        <f t="shared" si="20"/>
        <v>0</v>
      </c>
      <c r="CA203" s="1">
        <f t="shared" si="21"/>
        <v>0</v>
      </c>
      <c r="CB203" s="1">
        <f t="shared" si="22"/>
        <v>577</v>
      </c>
      <c r="CC203" s="1">
        <f t="shared" si="23"/>
        <v>535</v>
      </c>
    </row>
    <row r="204" spans="1:81" x14ac:dyDescent="0.25">
      <c r="A204">
        <v>1796</v>
      </c>
      <c r="B204">
        <v>0</v>
      </c>
      <c r="C204">
        <v>0</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s="1">
        <f t="shared" si="18"/>
        <v>0</v>
      </c>
      <c r="BY204" s="1">
        <f t="shared" si="19"/>
        <v>0</v>
      </c>
      <c r="BZ204" s="1">
        <f t="shared" si="20"/>
        <v>0</v>
      </c>
      <c r="CA204" s="1">
        <f t="shared" si="21"/>
        <v>0</v>
      </c>
      <c r="CB204" s="1">
        <f t="shared" si="22"/>
        <v>0</v>
      </c>
      <c r="CC204" s="1">
        <f t="shared" si="23"/>
        <v>0</v>
      </c>
    </row>
    <row r="205" spans="1:81" x14ac:dyDescent="0.25">
      <c r="A205">
        <v>1797</v>
      </c>
      <c r="B205">
        <v>0</v>
      </c>
      <c r="C205">
        <v>0</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s="1">
        <f t="shared" si="18"/>
        <v>0</v>
      </c>
      <c r="BY205" s="1">
        <f t="shared" si="19"/>
        <v>0</v>
      </c>
      <c r="BZ205" s="1">
        <f t="shared" si="20"/>
        <v>0</v>
      </c>
      <c r="CA205" s="1">
        <f t="shared" si="21"/>
        <v>0</v>
      </c>
      <c r="CB205" s="1">
        <f t="shared" si="22"/>
        <v>0</v>
      </c>
      <c r="CC205" s="1">
        <f t="shared" si="23"/>
        <v>0</v>
      </c>
    </row>
    <row r="206" spans="1:81" x14ac:dyDescent="0.25">
      <c r="A206">
        <v>1798</v>
      </c>
      <c r="B206">
        <v>0</v>
      </c>
      <c r="C206">
        <v>0</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s="1">
        <f t="shared" si="18"/>
        <v>0</v>
      </c>
      <c r="BY206" s="1">
        <f t="shared" si="19"/>
        <v>0</v>
      </c>
      <c r="BZ206" s="1">
        <f t="shared" si="20"/>
        <v>0</v>
      </c>
      <c r="CA206" s="1">
        <f t="shared" si="21"/>
        <v>0</v>
      </c>
      <c r="CB206" s="1">
        <f t="shared" si="22"/>
        <v>0</v>
      </c>
      <c r="CC206" s="1">
        <f t="shared" si="23"/>
        <v>0</v>
      </c>
    </row>
    <row r="207" spans="1:81" x14ac:dyDescent="0.25">
      <c r="A207">
        <v>1799</v>
      </c>
      <c r="B207">
        <v>0</v>
      </c>
      <c r="C207">
        <v>0</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s="1">
        <f t="shared" si="18"/>
        <v>0</v>
      </c>
      <c r="BY207" s="1">
        <f t="shared" si="19"/>
        <v>0</v>
      </c>
      <c r="BZ207" s="1">
        <f t="shared" si="20"/>
        <v>0</v>
      </c>
      <c r="CA207" s="1">
        <f t="shared" si="21"/>
        <v>0</v>
      </c>
      <c r="CB207" s="1">
        <f t="shared" si="22"/>
        <v>0</v>
      </c>
      <c r="CC207" s="1">
        <f t="shared" si="23"/>
        <v>0</v>
      </c>
    </row>
    <row r="208" spans="1:81" x14ac:dyDescent="0.25">
      <c r="A208">
        <v>1800</v>
      </c>
      <c r="B208">
        <v>0</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s="1">
        <f t="shared" si="18"/>
        <v>0</v>
      </c>
      <c r="BY208" s="1">
        <f t="shared" si="19"/>
        <v>0</v>
      </c>
      <c r="BZ208" s="1">
        <f t="shared" si="20"/>
        <v>0</v>
      </c>
      <c r="CA208" s="1">
        <f t="shared" si="21"/>
        <v>0</v>
      </c>
      <c r="CB208" s="1">
        <f t="shared" si="22"/>
        <v>0</v>
      </c>
      <c r="CC208" s="1">
        <f t="shared" si="23"/>
        <v>0</v>
      </c>
    </row>
    <row r="209" spans="1:81" x14ac:dyDescent="0.25">
      <c r="A209">
        <v>1801</v>
      </c>
      <c r="B209">
        <v>0</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s="1">
        <f t="shared" si="18"/>
        <v>0</v>
      </c>
      <c r="BY209" s="1">
        <f t="shared" si="19"/>
        <v>0</v>
      </c>
      <c r="BZ209" s="1">
        <f t="shared" si="20"/>
        <v>0</v>
      </c>
      <c r="CA209" s="1">
        <f t="shared" si="21"/>
        <v>0</v>
      </c>
      <c r="CB209" s="1">
        <f t="shared" si="22"/>
        <v>0</v>
      </c>
      <c r="CC209" s="1">
        <f t="shared" si="23"/>
        <v>0</v>
      </c>
    </row>
    <row r="210" spans="1:81" x14ac:dyDescent="0.25">
      <c r="A210">
        <v>1802</v>
      </c>
      <c r="B210">
        <v>0</v>
      </c>
      <c r="C210">
        <v>0</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304</v>
      </c>
      <c r="AW210">
        <v>278</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304</v>
      </c>
      <c r="BW210">
        <v>278</v>
      </c>
      <c r="BX210" s="1">
        <f t="shared" si="18"/>
        <v>304</v>
      </c>
      <c r="BY210" s="1">
        <f t="shared" si="19"/>
        <v>278</v>
      </c>
      <c r="BZ210" s="1">
        <f t="shared" si="20"/>
        <v>0</v>
      </c>
      <c r="CA210" s="1">
        <f t="shared" si="21"/>
        <v>0</v>
      </c>
      <c r="CB210" s="1">
        <f t="shared" si="22"/>
        <v>304</v>
      </c>
      <c r="CC210" s="1">
        <f t="shared" si="23"/>
        <v>278</v>
      </c>
    </row>
    <row r="211" spans="1:81" x14ac:dyDescent="0.25">
      <c r="A211">
        <v>1803</v>
      </c>
      <c r="B211">
        <v>0</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303</v>
      </c>
      <c r="AA211">
        <v>279</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690</v>
      </c>
      <c r="AW211">
        <v>647</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993</v>
      </c>
      <c r="BW211">
        <v>926</v>
      </c>
      <c r="BX211" s="1">
        <f t="shared" si="18"/>
        <v>993</v>
      </c>
      <c r="BY211" s="1">
        <f t="shared" si="19"/>
        <v>926</v>
      </c>
      <c r="BZ211" s="1">
        <f t="shared" si="20"/>
        <v>0</v>
      </c>
      <c r="CA211" s="1">
        <f t="shared" si="21"/>
        <v>0</v>
      </c>
      <c r="CB211" s="1">
        <f t="shared" si="22"/>
        <v>993</v>
      </c>
      <c r="CC211" s="1">
        <f t="shared" si="23"/>
        <v>926</v>
      </c>
    </row>
    <row r="212" spans="1:81" x14ac:dyDescent="0.25">
      <c r="A212">
        <v>1804</v>
      </c>
      <c r="B212">
        <v>0</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s="1">
        <f t="shared" si="18"/>
        <v>0</v>
      </c>
      <c r="BY212" s="1">
        <f t="shared" si="19"/>
        <v>0</v>
      </c>
      <c r="BZ212" s="1">
        <f t="shared" si="20"/>
        <v>0</v>
      </c>
      <c r="CA212" s="1">
        <f t="shared" si="21"/>
        <v>0</v>
      </c>
      <c r="CB212" s="1">
        <f t="shared" si="22"/>
        <v>0</v>
      </c>
      <c r="CC212" s="1">
        <f t="shared" si="23"/>
        <v>0</v>
      </c>
    </row>
    <row r="213" spans="1:81" x14ac:dyDescent="0.25">
      <c r="A213">
        <v>1805</v>
      </c>
      <c r="B213">
        <v>0</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s="1">
        <f t="shared" si="18"/>
        <v>0</v>
      </c>
      <c r="BY213" s="1">
        <f t="shared" si="19"/>
        <v>0</v>
      </c>
      <c r="BZ213" s="1">
        <f t="shared" si="20"/>
        <v>0</v>
      </c>
      <c r="CA213" s="1">
        <f t="shared" si="21"/>
        <v>0</v>
      </c>
      <c r="CB213" s="1">
        <f t="shared" si="22"/>
        <v>0</v>
      </c>
      <c r="CC213" s="1">
        <f t="shared" si="23"/>
        <v>0</v>
      </c>
    </row>
    <row r="214" spans="1:81" x14ac:dyDescent="0.25">
      <c r="A214">
        <v>1806</v>
      </c>
      <c r="B214">
        <v>0</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s="1">
        <f t="shared" si="18"/>
        <v>0</v>
      </c>
      <c r="BY214" s="1">
        <f t="shared" si="19"/>
        <v>0</v>
      </c>
      <c r="BZ214" s="1">
        <f t="shared" si="20"/>
        <v>0</v>
      </c>
      <c r="CA214" s="1">
        <f t="shared" si="21"/>
        <v>0</v>
      </c>
      <c r="CB214" s="1">
        <f t="shared" si="22"/>
        <v>0</v>
      </c>
      <c r="CC214" s="1">
        <f t="shared" si="23"/>
        <v>0</v>
      </c>
    </row>
    <row r="215" spans="1:81" x14ac:dyDescent="0.25">
      <c r="A215">
        <v>1807</v>
      </c>
      <c r="B215">
        <v>0</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s="1">
        <f t="shared" si="18"/>
        <v>0</v>
      </c>
      <c r="BY215" s="1">
        <f t="shared" si="19"/>
        <v>0</v>
      </c>
      <c r="BZ215" s="1">
        <f t="shared" si="20"/>
        <v>0</v>
      </c>
      <c r="CA215" s="1">
        <f t="shared" si="21"/>
        <v>0</v>
      </c>
      <c r="CB215" s="1">
        <f t="shared" si="22"/>
        <v>0</v>
      </c>
      <c r="CC215" s="1">
        <f t="shared" si="23"/>
        <v>0</v>
      </c>
    </row>
    <row r="216" spans="1:81" x14ac:dyDescent="0.25">
      <c r="A216">
        <v>1808</v>
      </c>
      <c r="B216">
        <v>0</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304</v>
      </c>
      <c r="AW216">
        <v>278</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304</v>
      </c>
      <c r="BW216">
        <v>278</v>
      </c>
      <c r="BX216" s="1">
        <f t="shared" si="18"/>
        <v>304</v>
      </c>
      <c r="BY216" s="1">
        <f t="shared" si="19"/>
        <v>278</v>
      </c>
      <c r="BZ216" s="1">
        <f t="shared" si="20"/>
        <v>0</v>
      </c>
      <c r="CA216" s="1">
        <f t="shared" si="21"/>
        <v>0</v>
      </c>
      <c r="CB216" s="1">
        <f t="shared" si="22"/>
        <v>304</v>
      </c>
      <c r="CC216" s="1">
        <f t="shared" si="23"/>
        <v>278</v>
      </c>
    </row>
    <row r="217" spans="1:81" x14ac:dyDescent="0.25">
      <c r="A217">
        <v>1809</v>
      </c>
      <c r="B217">
        <v>0</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4</v>
      </c>
      <c r="BU217">
        <v>3</v>
      </c>
      <c r="BV217">
        <v>4</v>
      </c>
      <c r="BW217">
        <v>3</v>
      </c>
      <c r="BX217" s="1">
        <f t="shared" si="18"/>
        <v>0</v>
      </c>
      <c r="BY217" s="1">
        <f t="shared" si="19"/>
        <v>0</v>
      </c>
      <c r="BZ217" s="1">
        <f t="shared" si="20"/>
        <v>4</v>
      </c>
      <c r="CA217" s="1">
        <f t="shared" si="21"/>
        <v>3</v>
      </c>
      <c r="CB217" s="1">
        <f t="shared" si="22"/>
        <v>0</v>
      </c>
      <c r="CC217" s="1">
        <f t="shared" si="23"/>
        <v>0</v>
      </c>
    </row>
    <row r="218" spans="1:81" x14ac:dyDescent="0.25">
      <c r="A218">
        <v>1810</v>
      </c>
      <c r="B218">
        <v>0</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s="1">
        <f t="shared" si="18"/>
        <v>0</v>
      </c>
      <c r="BY218" s="1">
        <f t="shared" si="19"/>
        <v>0</v>
      </c>
      <c r="BZ218" s="1">
        <f t="shared" si="20"/>
        <v>0</v>
      </c>
      <c r="CA218" s="1">
        <f t="shared" si="21"/>
        <v>0</v>
      </c>
      <c r="CB218" s="1">
        <f t="shared" si="22"/>
        <v>0</v>
      </c>
      <c r="CC218" s="1">
        <f t="shared" si="23"/>
        <v>0</v>
      </c>
    </row>
    <row r="219" spans="1:81" x14ac:dyDescent="0.25">
      <c r="A219">
        <v>1811</v>
      </c>
      <c r="B219">
        <v>0</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s="1">
        <f t="shared" si="18"/>
        <v>0</v>
      </c>
      <c r="BY219" s="1">
        <f t="shared" si="19"/>
        <v>0</v>
      </c>
      <c r="BZ219" s="1">
        <f t="shared" si="20"/>
        <v>0</v>
      </c>
      <c r="CA219" s="1">
        <f t="shared" si="21"/>
        <v>0</v>
      </c>
      <c r="CB219" s="1">
        <f t="shared" si="22"/>
        <v>0</v>
      </c>
      <c r="CC219" s="1">
        <f t="shared" si="23"/>
        <v>0</v>
      </c>
    </row>
    <row r="220" spans="1:81" x14ac:dyDescent="0.25">
      <c r="A220">
        <v>1812</v>
      </c>
      <c r="B220">
        <v>0</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s="1">
        <f t="shared" si="18"/>
        <v>0</v>
      </c>
      <c r="BY220" s="1">
        <f t="shared" si="19"/>
        <v>0</v>
      </c>
      <c r="BZ220" s="1">
        <f t="shared" si="20"/>
        <v>0</v>
      </c>
      <c r="CA220" s="1">
        <f t="shared" si="21"/>
        <v>0</v>
      </c>
      <c r="CB220" s="1">
        <f t="shared" si="22"/>
        <v>0</v>
      </c>
      <c r="CC220" s="1">
        <f t="shared" si="23"/>
        <v>0</v>
      </c>
    </row>
    <row r="221" spans="1:81" x14ac:dyDescent="0.25">
      <c r="A221">
        <v>1813</v>
      </c>
      <c r="B221">
        <v>0</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s="1">
        <f t="shared" si="18"/>
        <v>0</v>
      </c>
      <c r="BY221" s="1">
        <f t="shared" si="19"/>
        <v>0</v>
      </c>
      <c r="BZ221" s="1">
        <f t="shared" si="20"/>
        <v>0</v>
      </c>
      <c r="CA221" s="1">
        <f t="shared" si="21"/>
        <v>0</v>
      </c>
      <c r="CB221" s="1">
        <f t="shared" si="22"/>
        <v>0</v>
      </c>
      <c r="CC221" s="1">
        <f t="shared" si="23"/>
        <v>0</v>
      </c>
    </row>
    <row r="222" spans="1:81" x14ac:dyDescent="0.25">
      <c r="A222">
        <v>1814</v>
      </c>
      <c r="B222">
        <v>0</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s="1">
        <f t="shared" si="18"/>
        <v>0</v>
      </c>
      <c r="BY222" s="1">
        <f t="shared" si="19"/>
        <v>0</v>
      </c>
      <c r="BZ222" s="1">
        <f t="shared" si="20"/>
        <v>0</v>
      </c>
      <c r="CA222" s="1">
        <f t="shared" si="21"/>
        <v>0</v>
      </c>
      <c r="CB222" s="1">
        <f t="shared" si="22"/>
        <v>0</v>
      </c>
      <c r="CC222" s="1">
        <f t="shared" si="23"/>
        <v>0</v>
      </c>
    </row>
    <row r="223" spans="1:81" x14ac:dyDescent="0.25">
      <c r="A223">
        <v>1815</v>
      </c>
      <c r="B223">
        <v>0</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s="1">
        <f t="shared" si="18"/>
        <v>0</v>
      </c>
      <c r="BY223" s="1">
        <f t="shared" si="19"/>
        <v>0</v>
      </c>
      <c r="BZ223" s="1">
        <f t="shared" si="20"/>
        <v>0</v>
      </c>
      <c r="CA223" s="1">
        <f t="shared" si="21"/>
        <v>0</v>
      </c>
      <c r="CB223" s="1">
        <f t="shared" si="22"/>
        <v>0</v>
      </c>
      <c r="CC223" s="1">
        <f t="shared" si="23"/>
        <v>0</v>
      </c>
    </row>
    <row r="224" spans="1:81" x14ac:dyDescent="0.25">
      <c r="A224">
        <v>1816</v>
      </c>
      <c r="B224">
        <v>0</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s="1">
        <f t="shared" si="18"/>
        <v>0</v>
      </c>
      <c r="BY224" s="1">
        <f t="shared" si="19"/>
        <v>0</v>
      </c>
      <c r="BZ224" s="1">
        <f t="shared" si="20"/>
        <v>0</v>
      </c>
      <c r="CA224" s="1">
        <f t="shared" si="21"/>
        <v>0</v>
      </c>
      <c r="CB224" s="1">
        <f t="shared" si="22"/>
        <v>0</v>
      </c>
      <c r="CC224" s="1">
        <f t="shared" si="23"/>
        <v>0</v>
      </c>
    </row>
    <row r="225" spans="1:81" x14ac:dyDescent="0.25">
      <c r="A225">
        <v>1817</v>
      </c>
      <c r="B225">
        <v>0</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s="1">
        <f t="shared" si="18"/>
        <v>0</v>
      </c>
      <c r="BY225" s="1">
        <f t="shared" si="19"/>
        <v>0</v>
      </c>
      <c r="BZ225" s="1">
        <f t="shared" si="20"/>
        <v>0</v>
      </c>
      <c r="CA225" s="1">
        <f t="shared" si="21"/>
        <v>0</v>
      </c>
      <c r="CB225" s="1">
        <f t="shared" si="22"/>
        <v>0</v>
      </c>
      <c r="CC225" s="1">
        <f t="shared" si="23"/>
        <v>0</v>
      </c>
    </row>
    <row r="226" spans="1:81" x14ac:dyDescent="0.25">
      <c r="A226">
        <v>1818</v>
      </c>
      <c r="B226">
        <v>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s="1">
        <f t="shared" si="18"/>
        <v>0</v>
      </c>
      <c r="BY226" s="1">
        <f t="shared" si="19"/>
        <v>0</v>
      </c>
      <c r="BZ226" s="1">
        <f t="shared" si="20"/>
        <v>0</v>
      </c>
      <c r="CA226" s="1">
        <f t="shared" si="21"/>
        <v>0</v>
      </c>
      <c r="CB226" s="1">
        <f t="shared" si="22"/>
        <v>0</v>
      </c>
      <c r="CC226" s="1">
        <f t="shared" si="23"/>
        <v>0</v>
      </c>
    </row>
    <row r="227" spans="1:81" x14ac:dyDescent="0.25">
      <c r="A227">
        <v>1819</v>
      </c>
      <c r="B227">
        <v>0</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32</v>
      </c>
      <c r="BU227">
        <v>32</v>
      </c>
      <c r="BV227">
        <v>32</v>
      </c>
      <c r="BW227">
        <v>32</v>
      </c>
      <c r="BX227" s="1">
        <f t="shared" si="18"/>
        <v>0</v>
      </c>
      <c r="BY227" s="1">
        <f t="shared" si="19"/>
        <v>0</v>
      </c>
      <c r="BZ227" s="1">
        <f t="shared" si="20"/>
        <v>32</v>
      </c>
      <c r="CA227" s="1">
        <f t="shared" si="21"/>
        <v>32</v>
      </c>
      <c r="CB227" s="1">
        <f t="shared" si="22"/>
        <v>0</v>
      </c>
      <c r="CC227" s="1">
        <f t="shared" si="23"/>
        <v>0</v>
      </c>
    </row>
    <row r="228" spans="1:81" x14ac:dyDescent="0.25">
      <c r="A228">
        <v>1820</v>
      </c>
      <c r="B228">
        <v>0</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523</v>
      </c>
      <c r="AW228">
        <v>480</v>
      </c>
      <c r="AX228">
        <v>0</v>
      </c>
      <c r="AY228">
        <v>0</v>
      </c>
      <c r="AZ228">
        <v>179</v>
      </c>
      <c r="BA228">
        <v>164</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702</v>
      </c>
      <c r="BW228">
        <v>644</v>
      </c>
      <c r="BX228" s="1">
        <f t="shared" si="18"/>
        <v>702</v>
      </c>
      <c r="BY228" s="1">
        <f t="shared" si="19"/>
        <v>644</v>
      </c>
      <c r="BZ228" s="1">
        <f t="shared" si="20"/>
        <v>0</v>
      </c>
      <c r="CA228" s="1">
        <f t="shared" si="21"/>
        <v>0</v>
      </c>
      <c r="CB228" s="1">
        <f t="shared" si="22"/>
        <v>702</v>
      </c>
      <c r="CC228" s="1">
        <f t="shared" si="23"/>
        <v>644</v>
      </c>
    </row>
    <row r="229" spans="1:81" x14ac:dyDescent="0.25">
      <c r="A229">
        <v>1821</v>
      </c>
      <c r="B229">
        <v>0</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s="1">
        <f t="shared" si="18"/>
        <v>0</v>
      </c>
      <c r="BY229" s="1">
        <f t="shared" si="19"/>
        <v>0</v>
      </c>
      <c r="BZ229" s="1">
        <f t="shared" si="20"/>
        <v>0</v>
      </c>
      <c r="CA229" s="1">
        <f t="shared" si="21"/>
        <v>0</v>
      </c>
      <c r="CB229" s="1">
        <f t="shared" si="22"/>
        <v>0</v>
      </c>
      <c r="CC229" s="1">
        <f t="shared" si="23"/>
        <v>0</v>
      </c>
    </row>
    <row r="230" spans="1:81" x14ac:dyDescent="0.25">
      <c r="A230">
        <v>1822</v>
      </c>
      <c r="B230">
        <v>0</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180</v>
      </c>
      <c r="BU230">
        <v>179</v>
      </c>
      <c r="BV230">
        <v>180</v>
      </c>
      <c r="BW230">
        <v>179</v>
      </c>
      <c r="BX230" s="1">
        <f t="shared" si="18"/>
        <v>0</v>
      </c>
      <c r="BY230" s="1">
        <f t="shared" si="19"/>
        <v>0</v>
      </c>
      <c r="BZ230" s="1">
        <f t="shared" si="20"/>
        <v>180</v>
      </c>
      <c r="CA230" s="1">
        <f t="shared" si="21"/>
        <v>179</v>
      </c>
      <c r="CB230" s="1">
        <f t="shared" si="22"/>
        <v>0</v>
      </c>
      <c r="CC230" s="1">
        <f t="shared" si="23"/>
        <v>0</v>
      </c>
    </row>
    <row r="231" spans="1:81" x14ac:dyDescent="0.25">
      <c r="A231">
        <v>1823</v>
      </c>
      <c r="B231">
        <v>0</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s="1">
        <f t="shared" si="18"/>
        <v>0</v>
      </c>
      <c r="BY231" s="1">
        <f t="shared" si="19"/>
        <v>0</v>
      </c>
      <c r="BZ231" s="1">
        <f t="shared" si="20"/>
        <v>0</v>
      </c>
      <c r="CA231" s="1">
        <f t="shared" si="21"/>
        <v>0</v>
      </c>
      <c r="CB231" s="1">
        <f t="shared" si="22"/>
        <v>0</v>
      </c>
      <c r="CC231" s="1">
        <f t="shared" si="23"/>
        <v>0</v>
      </c>
    </row>
    <row r="232" spans="1:81" x14ac:dyDescent="0.25">
      <c r="A232">
        <v>1824</v>
      </c>
      <c r="B232">
        <v>0</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s="1">
        <f t="shared" si="18"/>
        <v>0</v>
      </c>
      <c r="BY232" s="1">
        <f t="shared" si="19"/>
        <v>0</v>
      </c>
      <c r="BZ232" s="1">
        <f t="shared" si="20"/>
        <v>0</v>
      </c>
      <c r="CA232" s="1">
        <f t="shared" si="21"/>
        <v>0</v>
      </c>
      <c r="CB232" s="1">
        <f t="shared" si="22"/>
        <v>0</v>
      </c>
      <c r="CC232" s="1">
        <f t="shared" si="23"/>
        <v>0</v>
      </c>
    </row>
    <row r="233" spans="1:81" x14ac:dyDescent="0.25">
      <c r="A233">
        <v>1825</v>
      </c>
      <c r="B233">
        <v>0</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150</v>
      </c>
      <c r="AW233">
        <v>135</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150</v>
      </c>
      <c r="BW233">
        <v>135</v>
      </c>
      <c r="BX233" s="1">
        <f t="shared" si="18"/>
        <v>150</v>
      </c>
      <c r="BY233" s="1">
        <f t="shared" si="19"/>
        <v>135</v>
      </c>
      <c r="BZ233" s="1">
        <f t="shared" si="20"/>
        <v>0</v>
      </c>
      <c r="CA233" s="1">
        <f t="shared" si="21"/>
        <v>0</v>
      </c>
      <c r="CB233" s="1">
        <f t="shared" si="22"/>
        <v>150</v>
      </c>
      <c r="CC233" s="1">
        <f t="shared" si="23"/>
        <v>135</v>
      </c>
    </row>
    <row r="234" spans="1:81" x14ac:dyDescent="0.25">
      <c r="A234">
        <v>1826</v>
      </c>
      <c r="B234">
        <v>0</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s="1">
        <f t="shared" si="18"/>
        <v>0</v>
      </c>
      <c r="BY234" s="1">
        <f t="shared" si="19"/>
        <v>0</v>
      </c>
      <c r="BZ234" s="1">
        <f t="shared" si="20"/>
        <v>0</v>
      </c>
      <c r="CA234" s="1">
        <f t="shared" si="21"/>
        <v>0</v>
      </c>
      <c r="CB234" s="1">
        <f t="shared" si="22"/>
        <v>0</v>
      </c>
      <c r="CC234" s="1">
        <f t="shared" si="23"/>
        <v>0</v>
      </c>
    </row>
    <row r="235" spans="1:81" x14ac:dyDescent="0.25">
      <c r="A235">
        <v>1827</v>
      </c>
      <c r="B235">
        <v>0</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s="1">
        <f t="shared" si="18"/>
        <v>0</v>
      </c>
      <c r="BY235" s="1">
        <f t="shared" si="19"/>
        <v>0</v>
      </c>
      <c r="BZ235" s="1">
        <f t="shared" si="20"/>
        <v>0</v>
      </c>
      <c r="CA235" s="1">
        <f t="shared" si="21"/>
        <v>0</v>
      </c>
      <c r="CB235" s="1">
        <f t="shared" si="22"/>
        <v>0</v>
      </c>
      <c r="CC235" s="1">
        <f t="shared" si="23"/>
        <v>0</v>
      </c>
    </row>
    <row r="236" spans="1:81" x14ac:dyDescent="0.25">
      <c r="A236">
        <v>1828</v>
      </c>
      <c r="B236">
        <v>0</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s="1">
        <f t="shared" si="18"/>
        <v>0</v>
      </c>
      <c r="BY236" s="1">
        <f t="shared" si="19"/>
        <v>0</v>
      </c>
      <c r="BZ236" s="1">
        <f t="shared" si="20"/>
        <v>0</v>
      </c>
      <c r="CA236" s="1">
        <f t="shared" si="21"/>
        <v>0</v>
      </c>
      <c r="CB236" s="1">
        <f t="shared" si="22"/>
        <v>0</v>
      </c>
      <c r="CC236" s="1">
        <f t="shared" si="23"/>
        <v>0</v>
      </c>
    </row>
    <row r="237" spans="1:81" x14ac:dyDescent="0.25">
      <c r="A237">
        <v>1829</v>
      </c>
      <c r="B237">
        <v>0</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304</v>
      </c>
      <c r="BA237">
        <v>278</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53</v>
      </c>
      <c r="BU237">
        <v>46</v>
      </c>
      <c r="BV237">
        <v>357</v>
      </c>
      <c r="BW237">
        <v>324</v>
      </c>
      <c r="BX237" s="1">
        <f t="shared" si="18"/>
        <v>304</v>
      </c>
      <c r="BY237" s="1">
        <f t="shared" si="19"/>
        <v>278</v>
      </c>
      <c r="BZ237" s="1">
        <f t="shared" si="20"/>
        <v>53</v>
      </c>
      <c r="CA237" s="1">
        <f t="shared" si="21"/>
        <v>46</v>
      </c>
      <c r="CB237" s="1">
        <f t="shared" si="22"/>
        <v>304</v>
      </c>
      <c r="CC237" s="1">
        <f t="shared" si="23"/>
        <v>278</v>
      </c>
    </row>
    <row r="238" spans="1:81" x14ac:dyDescent="0.25">
      <c r="A238" t="s">
        <v>7</v>
      </c>
      <c r="B238" s="1">
        <v>2377</v>
      </c>
      <c r="C238" s="1">
        <v>2004</v>
      </c>
      <c r="D238" s="1">
        <v>1366</v>
      </c>
      <c r="E238" s="1">
        <v>1116</v>
      </c>
      <c r="F238">
        <v>112</v>
      </c>
      <c r="G238">
        <v>96</v>
      </c>
      <c r="H238">
        <v>0</v>
      </c>
      <c r="I238">
        <v>0</v>
      </c>
      <c r="J238">
        <v>0</v>
      </c>
      <c r="K238">
        <v>0</v>
      </c>
      <c r="L238">
        <v>0</v>
      </c>
      <c r="M238">
        <v>0</v>
      </c>
      <c r="N238" s="1">
        <v>2213</v>
      </c>
      <c r="O238" s="1">
        <v>2100</v>
      </c>
      <c r="P238" s="1">
        <v>2261</v>
      </c>
      <c r="Q238" s="1">
        <v>1855</v>
      </c>
      <c r="R238">
        <v>0</v>
      </c>
      <c r="S238">
        <v>0</v>
      </c>
      <c r="T238">
        <v>310</v>
      </c>
      <c r="U238">
        <v>273</v>
      </c>
      <c r="V238">
        <v>264</v>
      </c>
      <c r="W238">
        <v>230</v>
      </c>
      <c r="X238">
        <v>0</v>
      </c>
      <c r="Y238">
        <v>0</v>
      </c>
      <c r="Z238">
        <v>303</v>
      </c>
      <c r="AA238">
        <v>279</v>
      </c>
      <c r="AB238">
        <v>0</v>
      </c>
      <c r="AC238">
        <v>0</v>
      </c>
      <c r="AD238">
        <v>0</v>
      </c>
      <c r="AE238">
        <v>0</v>
      </c>
      <c r="AF238" s="1">
        <v>2412</v>
      </c>
      <c r="AG238" s="1">
        <v>1944</v>
      </c>
      <c r="AH238">
        <v>346</v>
      </c>
      <c r="AI238">
        <v>315</v>
      </c>
      <c r="AJ238">
        <v>680</v>
      </c>
      <c r="AK238">
        <v>625</v>
      </c>
      <c r="AL238" s="1">
        <v>7365</v>
      </c>
      <c r="AM238" s="1">
        <v>5851</v>
      </c>
      <c r="AN238" s="1">
        <v>2250</v>
      </c>
      <c r="AO238" s="1">
        <v>1924</v>
      </c>
      <c r="AP238" s="1">
        <v>1137</v>
      </c>
      <c r="AQ238">
        <v>853</v>
      </c>
      <c r="AR238" s="1">
        <v>4289</v>
      </c>
      <c r="AS238" s="1">
        <v>3483</v>
      </c>
      <c r="AT238" s="1">
        <v>163305</v>
      </c>
      <c r="AU238" s="1">
        <v>141706</v>
      </c>
      <c r="AV238" s="1">
        <v>289847</v>
      </c>
      <c r="AW238" s="1">
        <v>250316</v>
      </c>
      <c r="AX238" s="1">
        <v>6261</v>
      </c>
      <c r="AY238" s="1">
        <v>5161</v>
      </c>
      <c r="AZ238">
        <v>663</v>
      </c>
      <c r="BA238">
        <v>607</v>
      </c>
      <c r="BB238">
        <v>303</v>
      </c>
      <c r="BC238">
        <v>278</v>
      </c>
      <c r="BD238" s="1">
        <v>17862</v>
      </c>
      <c r="BE238" s="1">
        <v>14763</v>
      </c>
      <c r="BF238" s="1">
        <v>4632</v>
      </c>
      <c r="BG238" s="1">
        <v>3544</v>
      </c>
      <c r="BH238" s="1">
        <v>5899</v>
      </c>
      <c r="BI238" s="1">
        <v>5005</v>
      </c>
      <c r="BJ238">
        <v>0</v>
      </c>
      <c r="BK238">
        <v>0</v>
      </c>
      <c r="BL238">
        <v>300</v>
      </c>
      <c r="BM238">
        <v>210</v>
      </c>
      <c r="BN238" s="1">
        <v>31192</v>
      </c>
      <c r="BO238" s="1">
        <v>25739</v>
      </c>
      <c r="BP238" s="1">
        <v>1372</v>
      </c>
      <c r="BQ238" s="1">
        <v>1183</v>
      </c>
      <c r="BR238">
        <v>701</v>
      </c>
      <c r="BS238">
        <v>570</v>
      </c>
      <c r="BT238" s="1">
        <v>4314</v>
      </c>
      <c r="BU238" s="1">
        <v>3210</v>
      </c>
      <c r="BV238" s="1">
        <v>554336</v>
      </c>
      <c r="BW238" s="1">
        <v>475240</v>
      </c>
      <c r="BX238" s="1">
        <f t="shared" si="18"/>
        <v>547645</v>
      </c>
      <c r="BY238" s="1">
        <f t="shared" si="19"/>
        <v>470026</v>
      </c>
      <c r="BZ238" s="1">
        <f t="shared" si="20"/>
        <v>6691</v>
      </c>
      <c r="CA238" s="1">
        <f t="shared" si="21"/>
        <v>5214</v>
      </c>
      <c r="CB238" s="1">
        <f t="shared" si="22"/>
        <v>547645</v>
      </c>
      <c r="CC238" s="1">
        <f t="shared" si="23"/>
        <v>470026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topLeftCell="K1" zoomScale="70" zoomScaleNormal="70" workbookViewId="0">
      <selection activeCell="K8" sqref="K8"/>
    </sheetView>
  </sheetViews>
  <sheetFormatPr defaultRowHeight="15" x14ac:dyDescent="0.25"/>
  <cols>
    <col min="1" max="1" width="11.85546875" customWidth="1"/>
    <col min="2" max="4" width="7.5703125" customWidth="1"/>
    <col min="5" max="5" width="9.85546875" customWidth="1"/>
    <col min="6" max="7" width="9.140625" customWidth="1"/>
    <col min="8" max="9" width="10.42578125" customWidth="1"/>
    <col min="10" max="10" width="10.42578125" style="5" customWidth="1"/>
    <col min="11" max="12" width="10.42578125" customWidth="1"/>
    <col min="16" max="25" width="14" style="8" customWidth="1"/>
    <col min="26" max="26" width="11.42578125" bestFit="1" customWidth="1"/>
    <col min="27" max="33" width="9.140625" style="16"/>
  </cols>
  <sheetData>
    <row r="1" spans="1:33" x14ac:dyDescent="0.25">
      <c r="A1" s="2" t="s">
        <v>118</v>
      </c>
      <c r="B1" s="2"/>
      <c r="C1" s="2"/>
      <c r="D1" s="2"/>
      <c r="E1" s="2"/>
      <c r="F1" s="2" t="s">
        <v>235</v>
      </c>
      <c r="G1" s="2"/>
      <c r="H1" s="2"/>
      <c r="I1" s="2"/>
      <c r="J1" s="2" t="s">
        <v>237</v>
      </c>
      <c r="K1" s="2"/>
      <c r="L1" s="2"/>
      <c r="M1" s="2"/>
      <c r="N1" s="2" t="s">
        <v>119</v>
      </c>
      <c r="O1" s="2"/>
      <c r="P1" s="7" t="s">
        <v>233</v>
      </c>
      <c r="Q1" s="7"/>
      <c r="R1" s="7"/>
      <c r="S1" s="7"/>
      <c r="T1" s="7" t="s">
        <v>234</v>
      </c>
      <c r="U1" s="7"/>
      <c r="V1" s="7"/>
      <c r="W1" s="7"/>
      <c r="X1" s="7"/>
      <c r="Y1" s="7"/>
      <c r="Z1" s="2"/>
      <c r="AB1" s="17" t="s">
        <v>232</v>
      </c>
      <c r="AE1" s="17" t="s">
        <v>234</v>
      </c>
    </row>
    <row r="2" spans="1:33" x14ac:dyDescent="0.25">
      <c r="A2" s="2"/>
      <c r="B2" s="3"/>
      <c r="C2" s="2"/>
      <c r="D2" s="2"/>
      <c r="E2" s="2"/>
      <c r="F2" t="s">
        <v>120</v>
      </c>
      <c r="G2" s="2"/>
      <c r="H2" s="2"/>
      <c r="I2" s="2"/>
      <c r="J2" t="s">
        <v>238</v>
      </c>
      <c r="K2" s="5" t="s">
        <v>241</v>
      </c>
      <c r="L2" s="5"/>
      <c r="M2" s="2"/>
      <c r="N2" s="5" t="s">
        <v>121</v>
      </c>
      <c r="O2" s="2"/>
      <c r="P2" s="8" t="s">
        <v>162</v>
      </c>
      <c r="Q2" s="7"/>
      <c r="R2" s="7"/>
      <c r="S2" s="7"/>
      <c r="T2" s="7" t="s">
        <v>243</v>
      </c>
      <c r="U2" s="7"/>
      <c r="V2" s="7"/>
      <c r="W2" s="7" t="s">
        <v>247</v>
      </c>
      <c r="X2" s="7"/>
      <c r="Y2" s="7"/>
      <c r="Z2" s="2"/>
      <c r="AB2" s="16" t="s">
        <v>250</v>
      </c>
      <c r="AE2" s="16" t="s">
        <v>251</v>
      </c>
    </row>
    <row r="3" spans="1:33" x14ac:dyDescent="0.25">
      <c r="A3" s="2" t="s">
        <v>122</v>
      </c>
      <c r="B3" s="2" t="s">
        <v>123</v>
      </c>
      <c r="C3" s="2" t="s">
        <v>124</v>
      </c>
      <c r="D3" s="2" t="s">
        <v>125</v>
      </c>
      <c r="E3" s="2"/>
      <c r="F3" s="4">
        <v>0.9</v>
      </c>
      <c r="G3" s="4">
        <v>0.85</v>
      </c>
      <c r="H3" s="6">
        <v>0.875</v>
      </c>
      <c r="I3" s="6"/>
      <c r="J3" s="6" t="s">
        <v>239</v>
      </c>
      <c r="K3" s="2" t="s">
        <v>240</v>
      </c>
      <c r="L3" s="2" t="s">
        <v>242</v>
      </c>
      <c r="M3" s="2"/>
      <c r="N3" s="2"/>
      <c r="O3" s="2"/>
      <c r="P3" s="7" t="s">
        <v>126</v>
      </c>
      <c r="Q3" s="7" t="s">
        <v>127</v>
      </c>
      <c r="R3" s="7" t="s">
        <v>161</v>
      </c>
      <c r="S3" s="7"/>
      <c r="T3" s="8" t="s">
        <v>244</v>
      </c>
      <c r="U3" s="8" t="s">
        <v>245</v>
      </c>
      <c r="V3" s="8" t="s">
        <v>246</v>
      </c>
      <c r="W3" s="8" t="s">
        <v>244</v>
      </c>
      <c r="X3" s="15" t="s">
        <v>245</v>
      </c>
      <c r="Y3" s="8" t="s">
        <v>248</v>
      </c>
      <c r="Z3" s="2"/>
      <c r="AB3" s="18" t="s">
        <v>126</v>
      </c>
      <c r="AC3" s="18" t="s">
        <v>127</v>
      </c>
      <c r="AD3" s="18" t="s">
        <v>161</v>
      </c>
      <c r="AE3" s="18" t="s">
        <v>126</v>
      </c>
      <c r="AF3" s="18" t="s">
        <v>127</v>
      </c>
      <c r="AG3" s="18" t="s">
        <v>249</v>
      </c>
    </row>
    <row r="4" spans="1:33" x14ac:dyDescent="0.25">
      <c r="A4" t="s">
        <v>128</v>
      </c>
      <c r="B4">
        <v>10</v>
      </c>
      <c r="C4">
        <v>1</v>
      </c>
      <c r="F4" s="9">
        <f>(C4/90)*100</f>
        <v>1.1111111111111112</v>
      </c>
      <c r="G4" s="9">
        <f>(C4/85)*100</f>
        <v>1.1764705882352942</v>
      </c>
      <c r="H4" s="9">
        <f>(C4/87.5)*100</f>
        <v>1.1428571428571428</v>
      </c>
      <c r="I4" s="9"/>
      <c r="J4" s="12">
        <f t="shared" ref="J4:J28" si="0">(55/283)</f>
        <v>0.19434628975265017</v>
      </c>
      <c r="K4" s="14">
        <v>0.17499999999999999</v>
      </c>
      <c r="L4" s="14">
        <f>(('1 - Eltis SlaveVoyages'!GD82-'1 - Eltis SlaveVoyages'!GE82)/'1 - Eltis SlaveVoyages'!GD82)</f>
        <v>0.1409271523178808</v>
      </c>
      <c r="N4">
        <v>350</v>
      </c>
      <c r="P4" s="8">
        <f>N4*F4</f>
        <v>388.88888888888891</v>
      </c>
      <c r="Q4" s="8">
        <f>N4*G4</f>
        <v>411.76470588235293</v>
      </c>
      <c r="R4" s="8">
        <f>N4*H4</f>
        <v>400</v>
      </c>
      <c r="T4" s="8">
        <f>(P4-(P4*J4))</f>
        <v>313.30977620730272</v>
      </c>
      <c r="U4" s="8">
        <f>(Q4-(Q4*J4))</f>
        <v>331.73976304302641</v>
      </c>
      <c r="V4" s="8">
        <f>(R4-(R4*J4))</f>
        <v>322.26148409893995</v>
      </c>
      <c r="W4" s="8">
        <f>(MIN(T4:V4)-(MIN(T4:V4)*MAX(K4:L4)))</f>
        <v>258.48056537102474</v>
      </c>
      <c r="X4" s="8">
        <f>(MAX(T4:V4)-(MAX(T4:V4)*MIN(K4:L4)))</f>
        <v>284.98862292676415</v>
      </c>
      <c r="Y4" s="8">
        <f>(V4-(V4*K4))</f>
        <v>265.86572438162545</v>
      </c>
      <c r="AA4" s="16">
        <v>1674</v>
      </c>
      <c r="AB4" s="19">
        <f>P4/2</f>
        <v>194.44444444444446</v>
      </c>
      <c r="AC4" s="19">
        <f>Q4/2</f>
        <v>205.88235294117646</v>
      </c>
      <c r="AD4" s="19">
        <f>R4/2</f>
        <v>200</v>
      </c>
      <c r="AE4" s="19">
        <f>W4/2</f>
        <v>129.24028268551237</v>
      </c>
      <c r="AF4" s="19">
        <f>X4/2</f>
        <v>142.49431146338208</v>
      </c>
      <c r="AG4" s="19">
        <f>Y4/2</f>
        <v>132.93286219081273</v>
      </c>
    </row>
    <row r="5" spans="1:33" x14ac:dyDescent="0.25">
      <c r="F5" s="9"/>
      <c r="G5" s="9"/>
      <c r="H5" s="9"/>
      <c r="I5" s="9"/>
      <c r="J5" s="12">
        <f t="shared" si="0"/>
        <v>0.19434628975265017</v>
      </c>
      <c r="K5" s="14">
        <v>0.17499999999999999</v>
      </c>
      <c r="L5" s="14">
        <f>(('1 - Eltis SlaveVoyages'!GD83-'1 - Eltis SlaveVoyages'!GE83)/'1 - Eltis SlaveVoyages'!GD83)</f>
        <v>0.143202416918429</v>
      </c>
      <c r="T5" s="8">
        <f t="shared" ref="T5:T61" si="1">(P5-(P5*J5))</f>
        <v>0</v>
      </c>
      <c r="U5" s="8">
        <f t="shared" ref="U5:U61" si="2">(Q5-(Q5*J5))</f>
        <v>0</v>
      </c>
      <c r="V5" s="8">
        <f t="shared" ref="V5:V61" si="3">(R5-(R5*J5))</f>
        <v>0</v>
      </c>
      <c r="W5" s="8">
        <f t="shared" ref="W5:W61" si="4">(MIN(T5:V5)-(MIN(T5:V5)*MAX(K5:L5)))</f>
        <v>0</v>
      </c>
      <c r="X5" s="8">
        <f t="shared" ref="X5:X61" si="5">(MAX(T5:V5)-(MAX(T5:V5)*MIN(K5:L5)))</f>
        <v>0</v>
      </c>
      <c r="Y5" s="8">
        <f t="shared" ref="Y5:Y61" si="6">(V5-(V5*K5))</f>
        <v>0</v>
      </c>
      <c r="AA5" s="16">
        <v>1675</v>
      </c>
      <c r="AB5" s="19">
        <f>P4/2</f>
        <v>194.44444444444446</v>
      </c>
      <c r="AC5" s="19">
        <f>Q4/2</f>
        <v>205.88235294117646</v>
      </c>
      <c r="AD5" s="19">
        <f>R4/2</f>
        <v>200</v>
      </c>
      <c r="AE5" s="19">
        <f>W4/2</f>
        <v>129.24028268551237</v>
      </c>
      <c r="AF5" s="19">
        <f>X4/2</f>
        <v>142.49431146338208</v>
      </c>
      <c r="AG5" s="19">
        <f>Y4/2</f>
        <v>132.93286219081273</v>
      </c>
    </row>
    <row r="6" spans="1:33" x14ac:dyDescent="0.25">
      <c r="A6" t="s">
        <v>129</v>
      </c>
      <c r="B6">
        <v>11</v>
      </c>
      <c r="C6">
        <v>1</v>
      </c>
      <c r="D6">
        <v>3</v>
      </c>
      <c r="F6" s="9">
        <f t="shared" ref="F6:F29" si="7">(C6/90)*100</f>
        <v>1.1111111111111112</v>
      </c>
      <c r="G6" s="9">
        <f t="shared" ref="G6:G29" si="8">(C6/85)*100</f>
        <v>1.1764705882352942</v>
      </c>
      <c r="H6" s="9">
        <f>(C6/87.5)*100</f>
        <v>1.1428571428571428</v>
      </c>
      <c r="I6" s="9"/>
      <c r="J6" s="12">
        <f t="shared" si="0"/>
        <v>0.19434628975265017</v>
      </c>
      <c r="K6" s="14">
        <v>0.17499999999999999</v>
      </c>
      <c r="L6" s="14">
        <f>(('1 - Eltis SlaveVoyages'!GD84-'1 - Eltis SlaveVoyages'!GE84)/'1 - Eltis SlaveVoyages'!GD84)</f>
        <v>0.12013808975834292</v>
      </c>
      <c r="N6">
        <v>350</v>
      </c>
      <c r="P6" s="8">
        <f t="shared" ref="P6:P28" si="9">N6*F6</f>
        <v>388.88888888888891</v>
      </c>
      <c r="Q6" s="8">
        <f t="shared" ref="Q6:Q28" si="10">N6*G6</f>
        <v>411.76470588235293</v>
      </c>
      <c r="R6" s="8">
        <f t="shared" ref="R6:R28" si="11">N6*H6</f>
        <v>400</v>
      </c>
      <c r="T6" s="8">
        <f t="shared" si="1"/>
        <v>313.30977620730272</v>
      </c>
      <c r="U6" s="8">
        <f t="shared" si="2"/>
        <v>331.73976304302641</v>
      </c>
      <c r="V6" s="8">
        <f t="shared" si="3"/>
        <v>322.26148409893995</v>
      </c>
      <c r="W6" s="8">
        <f t="shared" si="4"/>
        <v>258.48056537102474</v>
      </c>
      <c r="X6" s="8">
        <f t="shared" si="5"/>
        <v>291.88518161415192</v>
      </c>
      <c r="Y6" s="8">
        <f t="shared" si="6"/>
        <v>265.86572438162545</v>
      </c>
      <c r="AA6" s="16">
        <v>1676</v>
      </c>
      <c r="AB6" s="19">
        <f>P6/2</f>
        <v>194.44444444444446</v>
      </c>
      <c r="AC6" s="19">
        <f>Q6/2</f>
        <v>205.88235294117646</v>
      </c>
      <c r="AD6" s="19">
        <f>R6/2</f>
        <v>200</v>
      </c>
      <c r="AE6" s="19">
        <f>W6/2</f>
        <v>129.24028268551237</v>
      </c>
      <c r="AF6" s="19">
        <f>X6/2</f>
        <v>145.94259080707596</v>
      </c>
      <c r="AG6" s="19">
        <f>Y6/2</f>
        <v>132.93286219081273</v>
      </c>
    </row>
    <row r="7" spans="1:33" x14ac:dyDescent="0.25">
      <c r="F7" s="9"/>
      <c r="G7" s="9"/>
      <c r="H7" s="9"/>
      <c r="I7" s="9"/>
      <c r="J7" s="12">
        <f t="shared" si="0"/>
        <v>0.19434628975265017</v>
      </c>
      <c r="K7" s="14">
        <v>0.17499999999999999</v>
      </c>
      <c r="L7" s="14">
        <f>(('1 - Eltis SlaveVoyages'!GD85-'1 - Eltis SlaveVoyages'!GE85)/'1 - Eltis SlaveVoyages'!GD85)</f>
        <v>0.15076754385964913</v>
      </c>
      <c r="T7" s="8">
        <f t="shared" si="1"/>
        <v>0</v>
      </c>
      <c r="U7" s="8">
        <f t="shared" si="2"/>
        <v>0</v>
      </c>
      <c r="V7" s="8">
        <f t="shared" si="3"/>
        <v>0</v>
      </c>
      <c r="W7" s="8">
        <f t="shared" si="4"/>
        <v>0</v>
      </c>
      <c r="X7" s="8">
        <f t="shared" si="5"/>
        <v>0</v>
      </c>
      <c r="Y7" s="8">
        <f t="shared" si="6"/>
        <v>0</v>
      </c>
      <c r="AA7" s="16">
        <v>1677</v>
      </c>
      <c r="AB7" s="19">
        <f>P6/2</f>
        <v>194.44444444444446</v>
      </c>
      <c r="AC7" s="19">
        <f>Q6/2</f>
        <v>205.88235294117646</v>
      </c>
      <c r="AD7" s="19">
        <f>R6/2</f>
        <v>200</v>
      </c>
      <c r="AE7" s="19">
        <f>W6/2</f>
        <v>129.24028268551237</v>
      </c>
      <c r="AF7" s="19">
        <f>X6/2</f>
        <v>145.94259080707596</v>
      </c>
      <c r="AG7" s="19">
        <f>Y6/2</f>
        <v>132.93286219081273</v>
      </c>
    </row>
    <row r="8" spans="1:33" x14ac:dyDescent="0.25">
      <c r="A8" t="s">
        <v>130</v>
      </c>
      <c r="B8">
        <v>8</v>
      </c>
      <c r="C8">
        <v>1</v>
      </c>
      <c r="D8">
        <v>0</v>
      </c>
      <c r="F8" s="9">
        <f t="shared" si="7"/>
        <v>1.1111111111111112</v>
      </c>
      <c r="G8" s="9">
        <f t="shared" si="8"/>
        <v>1.1764705882352942</v>
      </c>
      <c r="H8" s="9">
        <f>(C8/87.5)*100</f>
        <v>1.1428571428571428</v>
      </c>
      <c r="I8" s="9"/>
      <c r="J8" s="12">
        <f t="shared" si="0"/>
        <v>0.19434628975265017</v>
      </c>
      <c r="K8" s="14">
        <v>0.17499999999999999</v>
      </c>
      <c r="L8" s="14">
        <f>(('1 - Eltis SlaveVoyages'!GD86-'1 - Eltis SlaveVoyages'!GE86)/'1 - Eltis SlaveVoyages'!GD86)</f>
        <v>0.15605875152998777</v>
      </c>
      <c r="N8">
        <v>350</v>
      </c>
      <c r="P8" s="8">
        <f t="shared" si="9"/>
        <v>388.88888888888891</v>
      </c>
      <c r="Q8" s="8">
        <f t="shared" si="10"/>
        <v>411.76470588235293</v>
      </c>
      <c r="R8" s="8">
        <f t="shared" si="11"/>
        <v>400</v>
      </c>
      <c r="T8" s="8">
        <f t="shared" si="1"/>
        <v>313.30977620730272</v>
      </c>
      <c r="U8" s="8">
        <f t="shared" si="2"/>
        <v>331.73976304302641</v>
      </c>
      <c r="V8" s="8">
        <f t="shared" si="3"/>
        <v>322.26148409893995</v>
      </c>
      <c r="W8" s="8">
        <f t="shared" si="4"/>
        <v>258.48056537102474</v>
      </c>
      <c r="X8" s="8">
        <f t="shared" si="5"/>
        <v>279.96886978967774</v>
      </c>
      <c r="Y8" s="8">
        <f t="shared" si="6"/>
        <v>265.86572438162545</v>
      </c>
      <c r="AA8" s="16">
        <v>1678</v>
      </c>
      <c r="AB8" s="19">
        <f>P8/2</f>
        <v>194.44444444444446</v>
      </c>
      <c r="AC8" s="19">
        <f>Q8/2</f>
        <v>205.88235294117646</v>
      </c>
      <c r="AD8" s="19">
        <f>R8/2</f>
        <v>200</v>
      </c>
      <c r="AE8" s="19">
        <f>W8/2</f>
        <v>129.24028268551237</v>
      </c>
      <c r="AF8" s="19">
        <f>X8/2</f>
        <v>139.98443489483887</v>
      </c>
      <c r="AG8" s="19">
        <f>Y8/2</f>
        <v>132.93286219081273</v>
      </c>
    </row>
    <row r="9" spans="1:33" x14ac:dyDescent="0.25">
      <c r="F9" s="9"/>
      <c r="G9" s="9"/>
      <c r="H9" s="9"/>
      <c r="I9" s="9"/>
      <c r="J9" s="12">
        <f t="shared" si="0"/>
        <v>0.19434628975265017</v>
      </c>
      <c r="K9" s="14">
        <v>0.17499999999999999</v>
      </c>
      <c r="L9" s="14">
        <f>(('1 - Eltis SlaveVoyages'!GD87-'1 - Eltis SlaveVoyages'!GE87)/'1 - Eltis SlaveVoyages'!GD87)</f>
        <v>0.14108187134502925</v>
      </c>
      <c r="T9" s="8">
        <f t="shared" si="1"/>
        <v>0</v>
      </c>
      <c r="U9" s="8">
        <f t="shared" si="2"/>
        <v>0</v>
      </c>
      <c r="V9" s="8">
        <f t="shared" si="3"/>
        <v>0</v>
      </c>
      <c r="W9" s="8">
        <f t="shared" si="4"/>
        <v>0</v>
      </c>
      <c r="X9" s="8">
        <f t="shared" si="5"/>
        <v>0</v>
      </c>
      <c r="Y9" s="8">
        <f t="shared" si="6"/>
        <v>0</v>
      </c>
      <c r="AA9" s="16">
        <v>1679</v>
      </c>
      <c r="AB9" s="19">
        <f>P8/2</f>
        <v>194.44444444444446</v>
      </c>
      <c r="AC9" s="19">
        <f>Q8/2</f>
        <v>205.88235294117646</v>
      </c>
      <c r="AD9" s="19">
        <f>R8/2</f>
        <v>200</v>
      </c>
      <c r="AE9" s="19">
        <f>W8/2</f>
        <v>129.24028268551237</v>
      </c>
      <c r="AF9" s="19">
        <f>X8/2</f>
        <v>139.98443489483887</v>
      </c>
      <c r="AG9" s="19">
        <f>Y8/2</f>
        <v>132.93286219081273</v>
      </c>
    </row>
    <row r="10" spans="1:33" x14ac:dyDescent="0.25">
      <c r="A10" t="s">
        <v>131</v>
      </c>
      <c r="B10">
        <v>9</v>
      </c>
      <c r="C10">
        <v>2</v>
      </c>
      <c r="D10">
        <v>2</v>
      </c>
      <c r="F10" s="9">
        <f t="shared" si="7"/>
        <v>2.2222222222222223</v>
      </c>
      <c r="G10" s="9">
        <f t="shared" si="8"/>
        <v>2.3529411764705883</v>
      </c>
      <c r="H10" s="9">
        <f>(C10/87.5)*100</f>
        <v>2.2857142857142856</v>
      </c>
      <c r="I10" s="9"/>
      <c r="J10" s="12">
        <f t="shared" si="0"/>
        <v>0.19434628975265017</v>
      </c>
      <c r="K10" s="14">
        <v>0.17499999999999999</v>
      </c>
      <c r="L10" s="14">
        <f>(('1 - Eltis SlaveVoyages'!GD88-'1 - Eltis SlaveVoyages'!GE88)/'1 - Eltis SlaveVoyages'!GD88)</f>
        <v>0.11006289308176101</v>
      </c>
      <c r="N10">
        <v>350</v>
      </c>
      <c r="P10" s="8">
        <f t="shared" si="9"/>
        <v>777.77777777777783</v>
      </c>
      <c r="Q10" s="8">
        <f t="shared" si="10"/>
        <v>823.52941176470586</v>
      </c>
      <c r="R10" s="8">
        <f t="shared" si="11"/>
        <v>800</v>
      </c>
      <c r="T10" s="8">
        <f t="shared" si="1"/>
        <v>626.61955241460544</v>
      </c>
      <c r="U10" s="8">
        <f t="shared" si="2"/>
        <v>663.47952608605283</v>
      </c>
      <c r="V10" s="8">
        <f t="shared" si="3"/>
        <v>644.52296819787989</v>
      </c>
      <c r="W10" s="8">
        <f t="shared" si="4"/>
        <v>516.96113074204948</v>
      </c>
      <c r="X10" s="8">
        <f t="shared" si="5"/>
        <v>590.45504994450607</v>
      </c>
      <c r="Y10" s="8">
        <f t="shared" si="6"/>
        <v>531.73144876325091</v>
      </c>
      <c r="AA10" s="16">
        <v>1680</v>
      </c>
      <c r="AB10" s="19">
        <f>P10/2</f>
        <v>388.88888888888891</v>
      </c>
      <c r="AC10" s="19">
        <f>Q10/2</f>
        <v>411.76470588235293</v>
      </c>
      <c r="AD10" s="19">
        <f>R10/2</f>
        <v>400</v>
      </c>
      <c r="AE10" s="19">
        <f>W10/2</f>
        <v>258.48056537102474</v>
      </c>
      <c r="AF10" s="19">
        <f>X10/2</f>
        <v>295.22752497225304</v>
      </c>
      <c r="AG10" s="19">
        <f>Y10/2</f>
        <v>265.86572438162545</v>
      </c>
    </row>
    <row r="11" spans="1:33" x14ac:dyDescent="0.25">
      <c r="F11" s="9"/>
      <c r="G11" s="9"/>
      <c r="H11" s="9"/>
      <c r="I11" s="9"/>
      <c r="J11" s="12">
        <f t="shared" si="0"/>
        <v>0.19434628975265017</v>
      </c>
      <c r="K11" s="14">
        <v>0.17499999999999999</v>
      </c>
      <c r="L11" s="14">
        <f>(('1 - Eltis SlaveVoyages'!GD89-'1 - Eltis SlaveVoyages'!GE89)/'1 - Eltis SlaveVoyages'!GD89)</f>
        <v>0.14796620161131854</v>
      </c>
      <c r="T11" s="8">
        <f t="shared" si="1"/>
        <v>0</v>
      </c>
      <c r="U11" s="8">
        <f t="shared" si="2"/>
        <v>0</v>
      </c>
      <c r="V11" s="8">
        <f t="shared" si="3"/>
        <v>0</v>
      </c>
      <c r="W11" s="8">
        <f t="shared" si="4"/>
        <v>0</v>
      </c>
      <c r="X11" s="8">
        <f t="shared" si="5"/>
        <v>0</v>
      </c>
      <c r="Y11" s="8">
        <f t="shared" si="6"/>
        <v>0</v>
      </c>
      <c r="AA11" s="16">
        <v>1681</v>
      </c>
      <c r="AB11" s="19">
        <f>P10/2</f>
        <v>388.88888888888891</v>
      </c>
      <c r="AC11" s="19">
        <f>Q10/2</f>
        <v>411.76470588235293</v>
      </c>
      <c r="AD11" s="19">
        <f>R10/2</f>
        <v>400</v>
      </c>
      <c r="AE11" s="19">
        <f>W10/2</f>
        <v>258.48056537102474</v>
      </c>
      <c r="AF11" s="19">
        <f>X10/2</f>
        <v>295.22752497225304</v>
      </c>
      <c r="AG11" s="19">
        <f>Y10/2</f>
        <v>265.86572438162545</v>
      </c>
    </row>
    <row r="12" spans="1:33" x14ac:dyDescent="0.25">
      <c r="A12" t="s">
        <v>132</v>
      </c>
      <c r="B12">
        <v>8</v>
      </c>
      <c r="C12">
        <v>0</v>
      </c>
      <c r="F12" s="9">
        <f t="shared" si="7"/>
        <v>0</v>
      </c>
      <c r="G12" s="9">
        <f t="shared" si="8"/>
        <v>0</v>
      </c>
      <c r="H12" s="9">
        <f>(C12/87.5)*100</f>
        <v>0</v>
      </c>
      <c r="I12" s="9"/>
      <c r="J12" s="12">
        <f t="shared" si="0"/>
        <v>0.19434628975265017</v>
      </c>
      <c r="K12" s="14">
        <v>0.17499999999999999</v>
      </c>
      <c r="L12" s="14">
        <f>(('1 - Eltis SlaveVoyages'!GD90-'1 - Eltis SlaveVoyages'!GE90)/'1 - Eltis SlaveVoyages'!GD90)</f>
        <v>0.1164021164021164</v>
      </c>
      <c r="N12">
        <v>350</v>
      </c>
      <c r="P12" s="8">
        <f t="shared" si="9"/>
        <v>0</v>
      </c>
      <c r="Q12" s="8">
        <f t="shared" si="10"/>
        <v>0</v>
      </c>
      <c r="R12" s="8">
        <f t="shared" si="11"/>
        <v>0</v>
      </c>
      <c r="T12" s="8">
        <f t="shared" si="1"/>
        <v>0</v>
      </c>
      <c r="U12" s="8">
        <f t="shared" si="2"/>
        <v>0</v>
      </c>
      <c r="V12" s="8">
        <f t="shared" si="3"/>
        <v>0</v>
      </c>
      <c r="W12" s="8">
        <f t="shared" si="4"/>
        <v>0</v>
      </c>
      <c r="X12" s="8">
        <f t="shared" si="5"/>
        <v>0</v>
      </c>
      <c r="Y12" s="8">
        <f t="shared" si="6"/>
        <v>0</v>
      </c>
      <c r="AA12" s="16">
        <v>1682</v>
      </c>
      <c r="AB12" s="19">
        <f>P12/2</f>
        <v>0</v>
      </c>
      <c r="AC12" s="19">
        <f>Q12/2</f>
        <v>0</v>
      </c>
      <c r="AD12" s="19">
        <f>R12/2</f>
        <v>0</v>
      </c>
      <c r="AE12" s="19">
        <f>W12/2</f>
        <v>0</v>
      </c>
      <c r="AF12" s="19">
        <f>X12/2</f>
        <v>0</v>
      </c>
      <c r="AG12" s="19">
        <f>Y12/2</f>
        <v>0</v>
      </c>
    </row>
    <row r="13" spans="1:33" x14ac:dyDescent="0.25">
      <c r="F13" s="9"/>
      <c r="G13" s="9"/>
      <c r="H13" s="9"/>
      <c r="I13" s="9"/>
      <c r="J13" s="12">
        <f t="shared" si="0"/>
        <v>0.19434628975265017</v>
      </c>
      <c r="K13" s="14">
        <v>0.17499999999999999</v>
      </c>
      <c r="L13" s="14">
        <f>(('1 - Eltis SlaveVoyages'!GD91-'1 - Eltis SlaveVoyages'!GE91)/'1 - Eltis SlaveVoyages'!GD91)</f>
        <v>0.1651279345819045</v>
      </c>
      <c r="T13" s="8">
        <f t="shared" si="1"/>
        <v>0</v>
      </c>
      <c r="U13" s="8">
        <f t="shared" si="2"/>
        <v>0</v>
      </c>
      <c r="V13" s="8">
        <f t="shared" si="3"/>
        <v>0</v>
      </c>
      <c r="W13" s="8">
        <f t="shared" si="4"/>
        <v>0</v>
      </c>
      <c r="X13" s="8">
        <f t="shared" si="5"/>
        <v>0</v>
      </c>
      <c r="Y13" s="8">
        <f t="shared" si="6"/>
        <v>0</v>
      </c>
      <c r="AA13" s="16">
        <v>1683</v>
      </c>
      <c r="AB13" s="19">
        <f>P12/2</f>
        <v>0</v>
      </c>
      <c r="AC13" s="19">
        <f>Q12/2</f>
        <v>0</v>
      </c>
      <c r="AD13" s="19">
        <f>R12/2</f>
        <v>0</v>
      </c>
      <c r="AE13" s="19">
        <f>W12/2</f>
        <v>0</v>
      </c>
      <c r="AF13" s="19">
        <f>X12/2</f>
        <v>0</v>
      </c>
      <c r="AG13" s="19">
        <f>Y12/2</f>
        <v>0</v>
      </c>
    </row>
    <row r="14" spans="1:33" x14ac:dyDescent="0.25">
      <c r="A14" t="s">
        <v>133</v>
      </c>
      <c r="B14">
        <v>11</v>
      </c>
      <c r="C14">
        <v>2</v>
      </c>
      <c r="F14" s="9">
        <f t="shared" si="7"/>
        <v>2.2222222222222223</v>
      </c>
      <c r="G14" s="9">
        <f t="shared" si="8"/>
        <v>2.3529411764705883</v>
      </c>
      <c r="H14" s="9">
        <f>(C14/87.5)*100</f>
        <v>2.2857142857142856</v>
      </c>
      <c r="I14" s="9"/>
      <c r="J14" s="12">
        <f t="shared" si="0"/>
        <v>0.19434628975265017</v>
      </c>
      <c r="K14" s="14">
        <v>0.17499999999999999</v>
      </c>
      <c r="L14" s="14">
        <f>(('1 - Eltis SlaveVoyages'!GD92-'1 - Eltis SlaveVoyages'!GE92)/'1 - Eltis SlaveVoyages'!GD92)</f>
        <v>9.3350383631713552E-2</v>
      </c>
      <c r="N14">
        <v>350</v>
      </c>
      <c r="P14" s="8">
        <f t="shared" si="9"/>
        <v>777.77777777777783</v>
      </c>
      <c r="Q14" s="8">
        <f t="shared" si="10"/>
        <v>823.52941176470586</v>
      </c>
      <c r="R14" s="8">
        <f t="shared" si="11"/>
        <v>800</v>
      </c>
      <c r="T14" s="8">
        <f t="shared" si="1"/>
        <v>626.61955241460544</v>
      </c>
      <c r="U14" s="8">
        <f t="shared" si="2"/>
        <v>663.47952608605283</v>
      </c>
      <c r="V14" s="8">
        <f t="shared" si="3"/>
        <v>644.52296819787989</v>
      </c>
      <c r="W14" s="8">
        <f t="shared" si="4"/>
        <v>516.96113074204948</v>
      </c>
      <c r="X14" s="8">
        <f t="shared" si="5"/>
        <v>601.54345779413234</v>
      </c>
      <c r="Y14" s="8">
        <f t="shared" si="6"/>
        <v>531.73144876325091</v>
      </c>
      <c r="AA14" s="16">
        <v>1684</v>
      </c>
      <c r="AB14" s="19">
        <f>P14/2</f>
        <v>388.88888888888891</v>
      </c>
      <c r="AC14" s="19">
        <f>Q14/2</f>
        <v>411.76470588235293</v>
      </c>
      <c r="AD14" s="19">
        <f>R14/2</f>
        <v>400</v>
      </c>
      <c r="AE14" s="19">
        <f>W14/2</f>
        <v>258.48056537102474</v>
      </c>
      <c r="AF14" s="19">
        <f>X14/2</f>
        <v>300.77172889706617</v>
      </c>
      <c r="AG14" s="19">
        <f>Y14/2</f>
        <v>265.86572438162545</v>
      </c>
    </row>
    <row r="15" spans="1:33" x14ac:dyDescent="0.25">
      <c r="F15" s="9"/>
      <c r="G15" s="9"/>
      <c r="H15" s="9"/>
      <c r="I15" s="9"/>
      <c r="J15" s="12">
        <f t="shared" si="0"/>
        <v>0.19434628975265017</v>
      </c>
      <c r="K15" s="14">
        <v>0.17499999999999999</v>
      </c>
      <c r="L15" s="14">
        <f>(('1 - Eltis SlaveVoyages'!GD93-'1 - Eltis SlaveVoyages'!GE93)/'1 - Eltis SlaveVoyages'!GD93)</f>
        <v>0.15055110220440882</v>
      </c>
      <c r="T15" s="8">
        <f t="shared" si="1"/>
        <v>0</v>
      </c>
      <c r="U15" s="8">
        <f t="shared" si="2"/>
        <v>0</v>
      </c>
      <c r="V15" s="8">
        <f t="shared" si="3"/>
        <v>0</v>
      </c>
      <c r="W15" s="8">
        <f t="shared" si="4"/>
        <v>0</v>
      </c>
      <c r="X15" s="8">
        <f t="shared" si="5"/>
        <v>0</v>
      </c>
      <c r="Y15" s="8">
        <f t="shared" si="6"/>
        <v>0</v>
      </c>
      <c r="AA15" s="16">
        <v>1685</v>
      </c>
      <c r="AB15" s="19">
        <f>P14/2</f>
        <v>388.88888888888891</v>
      </c>
      <c r="AC15" s="19">
        <f>Q14/2</f>
        <v>411.76470588235293</v>
      </c>
      <c r="AD15" s="19">
        <f>R14/2</f>
        <v>400</v>
      </c>
      <c r="AE15" s="19">
        <f>W14/2</f>
        <v>258.48056537102474</v>
      </c>
      <c r="AF15" s="19">
        <f>X14/2</f>
        <v>300.77172889706617</v>
      </c>
      <c r="AG15" s="19">
        <f>Y14/2</f>
        <v>265.86572438162545</v>
      </c>
    </row>
    <row r="16" spans="1:33" x14ac:dyDescent="0.25">
      <c r="A16" t="s">
        <v>134</v>
      </c>
      <c r="B16">
        <v>28</v>
      </c>
      <c r="C16">
        <v>5</v>
      </c>
      <c r="D16">
        <v>1</v>
      </c>
      <c r="F16" s="9">
        <f t="shared" si="7"/>
        <v>5.5555555555555554</v>
      </c>
      <c r="G16" s="9">
        <f t="shared" si="8"/>
        <v>5.8823529411764701</v>
      </c>
      <c r="H16" s="9">
        <f>(C16/87.5)*100</f>
        <v>5.7142857142857144</v>
      </c>
      <c r="I16" s="9"/>
      <c r="J16" s="12">
        <f t="shared" si="0"/>
        <v>0.19434628975265017</v>
      </c>
      <c r="K16" s="14">
        <v>0.17499999999999999</v>
      </c>
      <c r="L16" s="14">
        <f>(('1 - Eltis SlaveVoyages'!GD94-'1 - Eltis SlaveVoyages'!GE94)/'1 - Eltis SlaveVoyages'!GD94)</f>
        <v>0.15687317202871576</v>
      </c>
      <c r="N16">
        <v>350</v>
      </c>
      <c r="P16" s="8">
        <f t="shared" si="9"/>
        <v>1944.4444444444443</v>
      </c>
      <c r="Q16" s="8">
        <f t="shared" si="10"/>
        <v>2058.8235294117644</v>
      </c>
      <c r="R16" s="8">
        <f t="shared" si="11"/>
        <v>2000</v>
      </c>
      <c r="T16" s="8">
        <f t="shared" si="1"/>
        <v>1566.5488810365134</v>
      </c>
      <c r="U16" s="8">
        <f t="shared" si="2"/>
        <v>1658.6988152151318</v>
      </c>
      <c r="V16" s="8">
        <f t="shared" si="3"/>
        <v>1611.3074204946997</v>
      </c>
      <c r="W16" s="8">
        <f t="shared" si="4"/>
        <v>1292.4028268551235</v>
      </c>
      <c r="X16" s="8">
        <f t="shared" si="5"/>
        <v>1398.4934706320614</v>
      </c>
      <c r="Y16" s="8">
        <f t="shared" si="6"/>
        <v>1329.3286219081274</v>
      </c>
      <c r="AA16" s="16">
        <v>1686</v>
      </c>
      <c r="AB16" s="19">
        <f>P16/2</f>
        <v>972.22222222222217</v>
      </c>
      <c r="AC16" s="19">
        <f>Q16/2</f>
        <v>1029.4117647058822</v>
      </c>
      <c r="AD16" s="19">
        <f>R16/2</f>
        <v>1000</v>
      </c>
      <c r="AE16" s="19">
        <f>W16/2</f>
        <v>646.20141342756176</v>
      </c>
      <c r="AF16" s="19">
        <f>X16/2</f>
        <v>699.24673531603071</v>
      </c>
      <c r="AG16" s="19">
        <f>Y16/2</f>
        <v>664.66431095406369</v>
      </c>
    </row>
    <row r="17" spans="1:33" x14ac:dyDescent="0.25">
      <c r="F17" s="9"/>
      <c r="G17" s="9"/>
      <c r="H17" s="9"/>
      <c r="I17" s="9"/>
      <c r="J17" s="12">
        <f t="shared" si="0"/>
        <v>0.19434628975265017</v>
      </c>
      <c r="K17" s="14">
        <v>0.17499999999999999</v>
      </c>
      <c r="L17" s="14">
        <f>(('1 - Eltis SlaveVoyages'!GD95-'1 - Eltis SlaveVoyages'!GE95)/'1 - Eltis SlaveVoyages'!GD95)</f>
        <v>0.12557870370370369</v>
      </c>
      <c r="T17" s="8">
        <f t="shared" si="1"/>
        <v>0</v>
      </c>
      <c r="U17" s="8">
        <f t="shared" si="2"/>
        <v>0</v>
      </c>
      <c r="V17" s="8">
        <f t="shared" si="3"/>
        <v>0</v>
      </c>
      <c r="W17" s="8">
        <f t="shared" si="4"/>
        <v>0</v>
      </c>
      <c r="X17" s="8">
        <f t="shared" si="5"/>
        <v>0</v>
      </c>
      <c r="Y17" s="8">
        <f t="shared" si="6"/>
        <v>0</v>
      </c>
      <c r="AA17" s="16">
        <v>1687</v>
      </c>
      <c r="AB17" s="19">
        <f>P16/2</f>
        <v>972.22222222222217</v>
      </c>
      <c r="AC17" s="19">
        <f>Q16/2</f>
        <v>1029.4117647058822</v>
      </c>
      <c r="AD17" s="19">
        <f>R16/2</f>
        <v>1000</v>
      </c>
      <c r="AE17" s="19">
        <f>W16/2</f>
        <v>646.20141342756176</v>
      </c>
      <c r="AF17" s="19">
        <f>X16/2</f>
        <v>699.24673531603071</v>
      </c>
      <c r="AG17" s="19">
        <f>Y16/2</f>
        <v>664.66431095406369</v>
      </c>
    </row>
    <row r="18" spans="1:33" x14ac:dyDescent="0.25">
      <c r="A18" t="s">
        <v>135</v>
      </c>
      <c r="B18">
        <v>29</v>
      </c>
      <c r="C18">
        <v>2</v>
      </c>
      <c r="F18" s="9">
        <f t="shared" si="7"/>
        <v>2.2222222222222223</v>
      </c>
      <c r="G18" s="9">
        <f t="shared" si="8"/>
        <v>2.3529411764705883</v>
      </c>
      <c r="H18" s="9">
        <f>(C18/87.5)*100</f>
        <v>2.2857142857142856</v>
      </c>
      <c r="I18" s="9"/>
      <c r="J18" s="12">
        <f t="shared" si="0"/>
        <v>0.19434628975265017</v>
      </c>
      <c r="K18" s="14">
        <v>0.17499999999999999</v>
      </c>
      <c r="L18" s="14">
        <f>(('1 - Eltis SlaveVoyages'!GD96-'1 - Eltis SlaveVoyages'!GE96)/'1 - Eltis SlaveVoyages'!GD96)</f>
        <v>0.11852610030706244</v>
      </c>
      <c r="N18">
        <v>350</v>
      </c>
      <c r="P18" s="8">
        <f t="shared" si="9"/>
        <v>777.77777777777783</v>
      </c>
      <c r="Q18" s="8">
        <f t="shared" si="10"/>
        <v>823.52941176470586</v>
      </c>
      <c r="R18" s="8">
        <f t="shared" si="11"/>
        <v>800</v>
      </c>
      <c r="T18" s="8">
        <f t="shared" si="1"/>
        <v>626.61955241460544</v>
      </c>
      <c r="U18" s="8">
        <f t="shared" si="2"/>
        <v>663.47952608605283</v>
      </c>
      <c r="V18" s="8">
        <f t="shared" si="3"/>
        <v>644.52296819787989</v>
      </c>
      <c r="W18" s="8">
        <f t="shared" si="4"/>
        <v>516.96113074204948</v>
      </c>
      <c r="X18" s="8">
        <f t="shared" si="5"/>
        <v>584.8398852254951</v>
      </c>
      <c r="Y18" s="8">
        <f t="shared" si="6"/>
        <v>531.73144876325091</v>
      </c>
      <c r="AA18" s="16">
        <v>1688</v>
      </c>
      <c r="AB18" s="19">
        <f>P18/2</f>
        <v>388.88888888888891</v>
      </c>
      <c r="AC18" s="19">
        <f>Q18/2</f>
        <v>411.76470588235293</v>
      </c>
      <c r="AD18" s="19">
        <f>R18/2</f>
        <v>400</v>
      </c>
      <c r="AE18" s="19">
        <f>W18/2</f>
        <v>258.48056537102474</v>
      </c>
      <c r="AF18" s="19">
        <f>X18/2</f>
        <v>292.41994261274755</v>
      </c>
      <c r="AG18" s="19">
        <f>Y18/2</f>
        <v>265.86572438162545</v>
      </c>
    </row>
    <row r="19" spans="1:33" x14ac:dyDescent="0.25">
      <c r="F19" s="9"/>
      <c r="G19" s="9"/>
      <c r="H19" s="9"/>
      <c r="I19" s="9"/>
      <c r="J19" s="12">
        <f t="shared" si="0"/>
        <v>0.19434628975265017</v>
      </c>
      <c r="K19" s="14">
        <v>0.17499999999999999</v>
      </c>
      <c r="L19" s="14">
        <f>(('1 - Eltis SlaveVoyages'!GD97-'1 - Eltis SlaveVoyages'!GE97)/'1 - Eltis SlaveVoyages'!GD97)</f>
        <v>0.10387596899224806</v>
      </c>
      <c r="T19" s="8">
        <f t="shared" si="1"/>
        <v>0</v>
      </c>
      <c r="U19" s="8">
        <f t="shared" si="2"/>
        <v>0</v>
      </c>
      <c r="V19" s="8">
        <f t="shared" si="3"/>
        <v>0</v>
      </c>
      <c r="W19" s="8">
        <f t="shared" si="4"/>
        <v>0</v>
      </c>
      <c r="X19" s="8">
        <f t="shared" si="5"/>
        <v>0</v>
      </c>
      <c r="Y19" s="8">
        <f t="shared" si="6"/>
        <v>0</v>
      </c>
      <c r="AA19" s="16">
        <v>1689</v>
      </c>
      <c r="AB19" s="19">
        <f>P18/2</f>
        <v>388.88888888888891</v>
      </c>
      <c r="AC19" s="19">
        <f>Q18/2</f>
        <v>411.76470588235293</v>
      </c>
      <c r="AD19" s="19">
        <f>R18/2</f>
        <v>400</v>
      </c>
      <c r="AE19" s="19">
        <f>W18/2</f>
        <v>258.48056537102474</v>
      </c>
      <c r="AF19" s="19">
        <f>X18/2</f>
        <v>292.41994261274755</v>
      </c>
      <c r="AG19" s="19">
        <f>Y18/2</f>
        <v>265.86572438162545</v>
      </c>
    </row>
    <row r="20" spans="1:33" x14ac:dyDescent="0.25">
      <c r="A20" t="s">
        <v>136</v>
      </c>
      <c r="B20">
        <v>30</v>
      </c>
      <c r="C20">
        <v>2</v>
      </c>
      <c r="D20">
        <v>2</v>
      </c>
      <c r="F20" s="9">
        <f t="shared" si="7"/>
        <v>2.2222222222222223</v>
      </c>
      <c r="G20" s="9">
        <f t="shared" si="8"/>
        <v>2.3529411764705883</v>
      </c>
      <c r="H20" s="9">
        <f>(C20/87.5)*100</f>
        <v>2.2857142857142856</v>
      </c>
      <c r="I20" s="9"/>
      <c r="J20" s="12">
        <f t="shared" si="0"/>
        <v>0.19434628975265017</v>
      </c>
      <c r="K20" s="14">
        <v>0.17499999999999999</v>
      </c>
      <c r="L20" s="14">
        <f>(('1 - Eltis SlaveVoyages'!GD98-'1 - Eltis SlaveVoyages'!GE98)/'1 - Eltis SlaveVoyages'!GD98)</f>
        <v>0.15631691648822268</v>
      </c>
      <c r="N20">
        <v>350</v>
      </c>
      <c r="P20" s="8">
        <f t="shared" si="9"/>
        <v>777.77777777777783</v>
      </c>
      <c r="Q20" s="8">
        <f t="shared" si="10"/>
        <v>823.52941176470586</v>
      </c>
      <c r="R20" s="8">
        <f t="shared" si="11"/>
        <v>800</v>
      </c>
      <c r="T20" s="8">
        <f t="shared" si="1"/>
        <v>626.61955241460544</v>
      </c>
      <c r="U20" s="8">
        <f t="shared" si="2"/>
        <v>663.47952608605283</v>
      </c>
      <c r="V20" s="8">
        <f t="shared" si="3"/>
        <v>644.52296819787989</v>
      </c>
      <c r="W20" s="8">
        <f t="shared" si="4"/>
        <v>516.96113074204948</v>
      </c>
      <c r="X20" s="8">
        <f t="shared" si="5"/>
        <v>559.76645241521373</v>
      </c>
      <c r="Y20" s="8">
        <f t="shared" si="6"/>
        <v>531.73144876325091</v>
      </c>
      <c r="AA20" s="16">
        <v>1690</v>
      </c>
      <c r="AB20" s="19">
        <f>P20/2</f>
        <v>388.88888888888891</v>
      </c>
      <c r="AC20" s="19">
        <f>Q20/2</f>
        <v>411.76470588235293</v>
      </c>
      <c r="AD20" s="19">
        <f>R20/2</f>
        <v>400</v>
      </c>
      <c r="AE20" s="19">
        <f>W20/2</f>
        <v>258.48056537102474</v>
      </c>
      <c r="AF20" s="19">
        <f>X20/2</f>
        <v>279.88322620760687</v>
      </c>
      <c r="AG20" s="19">
        <f>Y20/2</f>
        <v>265.86572438162545</v>
      </c>
    </row>
    <row r="21" spans="1:33" x14ac:dyDescent="0.25">
      <c r="F21" s="9"/>
      <c r="G21" s="9"/>
      <c r="H21" s="9"/>
      <c r="I21" s="9"/>
      <c r="J21" s="12">
        <f t="shared" si="0"/>
        <v>0.19434628975265017</v>
      </c>
      <c r="K21" s="14">
        <v>0.17499999999999999</v>
      </c>
      <c r="L21" s="14">
        <f>(('1 - Eltis SlaveVoyages'!GD99-'1 - Eltis SlaveVoyages'!GE99)/'1 - Eltis SlaveVoyages'!GD99)</f>
        <v>7.8856152512998268E-2</v>
      </c>
      <c r="T21" s="8">
        <f t="shared" si="1"/>
        <v>0</v>
      </c>
      <c r="U21" s="8">
        <f t="shared" si="2"/>
        <v>0</v>
      </c>
      <c r="V21" s="8">
        <f t="shared" si="3"/>
        <v>0</v>
      </c>
      <c r="W21" s="8">
        <f t="shared" si="4"/>
        <v>0</v>
      </c>
      <c r="X21" s="8">
        <f t="shared" si="5"/>
        <v>0</v>
      </c>
      <c r="Y21" s="8">
        <f t="shared" si="6"/>
        <v>0</v>
      </c>
      <c r="AA21" s="16">
        <v>1691</v>
      </c>
      <c r="AB21" s="19">
        <f>P20/2</f>
        <v>388.88888888888891</v>
      </c>
      <c r="AC21" s="19">
        <f>Q20/2</f>
        <v>411.76470588235293</v>
      </c>
      <c r="AD21" s="19">
        <f>R20/2</f>
        <v>400</v>
      </c>
      <c r="AE21" s="19">
        <f>W20/2</f>
        <v>258.48056537102474</v>
      </c>
      <c r="AF21" s="19">
        <f>X20/2</f>
        <v>279.88322620760687</v>
      </c>
      <c r="AG21" s="19">
        <f>Y20/2</f>
        <v>265.86572438162545</v>
      </c>
    </row>
    <row r="22" spans="1:33" x14ac:dyDescent="0.25">
      <c r="A22" t="s">
        <v>137</v>
      </c>
      <c r="B22">
        <v>25</v>
      </c>
      <c r="C22">
        <v>2</v>
      </c>
      <c r="F22" s="9">
        <f t="shared" si="7"/>
        <v>2.2222222222222223</v>
      </c>
      <c r="G22" s="9">
        <f t="shared" si="8"/>
        <v>2.3529411764705883</v>
      </c>
      <c r="H22" s="9">
        <f>(C22/87.5)*100</f>
        <v>2.2857142857142856</v>
      </c>
      <c r="I22" s="9"/>
      <c r="J22" s="12">
        <f t="shared" si="0"/>
        <v>0.19434628975265017</v>
      </c>
      <c r="K22" s="14">
        <v>0.17499999999999999</v>
      </c>
      <c r="L22" s="14">
        <f>(('1 - Eltis SlaveVoyages'!GD100-'1 - Eltis SlaveVoyages'!GE100)/'1 - Eltis SlaveVoyages'!GD100)</f>
        <v>0.15656178050652342</v>
      </c>
      <c r="N22">
        <v>350</v>
      </c>
      <c r="P22" s="8">
        <f t="shared" si="9"/>
        <v>777.77777777777783</v>
      </c>
      <c r="Q22" s="8">
        <f t="shared" si="10"/>
        <v>823.52941176470586</v>
      </c>
      <c r="R22" s="8">
        <f t="shared" si="11"/>
        <v>800</v>
      </c>
      <c r="T22" s="8">
        <f t="shared" si="1"/>
        <v>626.61955241460544</v>
      </c>
      <c r="U22" s="8">
        <f t="shared" si="2"/>
        <v>663.47952608605283</v>
      </c>
      <c r="V22" s="8">
        <f t="shared" si="3"/>
        <v>644.52296819787989</v>
      </c>
      <c r="W22" s="8">
        <f t="shared" si="4"/>
        <v>516.96113074204948</v>
      </c>
      <c r="X22" s="8">
        <f t="shared" si="5"/>
        <v>559.60399015239602</v>
      </c>
      <c r="Y22" s="8">
        <f t="shared" si="6"/>
        <v>531.73144876325091</v>
      </c>
      <c r="AA22" s="16">
        <v>1692</v>
      </c>
      <c r="AB22" s="19">
        <f>P22/2</f>
        <v>388.88888888888891</v>
      </c>
      <c r="AC22" s="19">
        <f>Q22/2</f>
        <v>411.76470588235293</v>
      </c>
      <c r="AD22" s="19">
        <f>R22/2</f>
        <v>400</v>
      </c>
      <c r="AE22" s="19">
        <f>W22/2</f>
        <v>258.48056537102474</v>
      </c>
      <c r="AF22" s="19">
        <f>X22/2</f>
        <v>279.80199507619801</v>
      </c>
      <c r="AG22" s="19">
        <f>Y22/2</f>
        <v>265.86572438162545</v>
      </c>
    </row>
    <row r="23" spans="1:33" x14ac:dyDescent="0.25">
      <c r="F23" s="9"/>
      <c r="G23" s="9"/>
      <c r="H23" s="9"/>
      <c r="I23" s="9"/>
      <c r="J23" s="12">
        <f t="shared" si="0"/>
        <v>0.19434628975265017</v>
      </c>
      <c r="K23" s="14">
        <v>0.17499999999999999</v>
      </c>
      <c r="L23" s="14">
        <f>(('1 - Eltis SlaveVoyages'!GD101-'1 - Eltis SlaveVoyages'!GE101)/'1 - Eltis SlaveVoyages'!GD101)</f>
        <v>0.1160548757879125</v>
      </c>
      <c r="T23" s="8">
        <f t="shared" si="1"/>
        <v>0</v>
      </c>
      <c r="U23" s="8">
        <f t="shared" si="2"/>
        <v>0</v>
      </c>
      <c r="V23" s="8">
        <f t="shared" si="3"/>
        <v>0</v>
      </c>
      <c r="W23" s="8">
        <f t="shared" si="4"/>
        <v>0</v>
      </c>
      <c r="X23" s="8">
        <f t="shared" si="5"/>
        <v>0</v>
      </c>
      <c r="Y23" s="8">
        <f t="shared" si="6"/>
        <v>0</v>
      </c>
      <c r="AA23" s="16">
        <v>1693</v>
      </c>
      <c r="AB23" s="19">
        <f>P22/2</f>
        <v>388.88888888888891</v>
      </c>
      <c r="AC23" s="19">
        <f>Q22/2</f>
        <v>411.76470588235293</v>
      </c>
      <c r="AD23" s="19">
        <f>R22/2</f>
        <v>400</v>
      </c>
      <c r="AE23" s="19">
        <f>W22/2</f>
        <v>258.48056537102474</v>
      </c>
      <c r="AF23" s="19">
        <f>X22/2</f>
        <v>279.80199507619801</v>
      </c>
      <c r="AG23" s="19">
        <f>Y22/2</f>
        <v>265.86572438162545</v>
      </c>
    </row>
    <row r="24" spans="1:33" x14ac:dyDescent="0.25">
      <c r="A24" t="s">
        <v>138</v>
      </c>
      <c r="B24">
        <v>23</v>
      </c>
      <c r="C24">
        <v>4</v>
      </c>
      <c r="F24" s="9">
        <f t="shared" si="7"/>
        <v>4.4444444444444446</v>
      </c>
      <c r="G24" s="9">
        <f t="shared" si="8"/>
        <v>4.7058823529411766</v>
      </c>
      <c r="H24" s="9">
        <f>(C24/87.5)*100</f>
        <v>4.5714285714285712</v>
      </c>
      <c r="I24" s="9"/>
      <c r="J24" s="12">
        <f t="shared" si="0"/>
        <v>0.19434628975265017</v>
      </c>
      <c r="K24" s="14">
        <v>0.17499999999999999</v>
      </c>
      <c r="L24" s="14">
        <f>(('1 - Eltis SlaveVoyages'!GD102-'1 - Eltis SlaveVoyages'!GE102)/'1 - Eltis SlaveVoyages'!GD102)</f>
        <v>0.1173648864726575</v>
      </c>
      <c r="N24">
        <v>350</v>
      </c>
      <c r="P24" s="8">
        <f t="shared" si="9"/>
        <v>1555.5555555555557</v>
      </c>
      <c r="Q24" s="8">
        <f t="shared" si="10"/>
        <v>1647.0588235294117</v>
      </c>
      <c r="R24" s="8">
        <f t="shared" si="11"/>
        <v>1600</v>
      </c>
      <c r="T24" s="8">
        <f t="shared" si="1"/>
        <v>1253.2391048292109</v>
      </c>
      <c r="U24" s="8">
        <f t="shared" si="2"/>
        <v>1326.9590521721057</v>
      </c>
      <c r="V24" s="8">
        <f t="shared" si="3"/>
        <v>1289.0459363957598</v>
      </c>
      <c r="W24" s="8">
        <f t="shared" si="4"/>
        <v>1033.922261484099</v>
      </c>
      <c r="X24" s="8">
        <f t="shared" si="5"/>
        <v>1171.2206536600613</v>
      </c>
      <c r="Y24" s="8">
        <f t="shared" si="6"/>
        <v>1063.4628975265018</v>
      </c>
      <c r="AA24" s="16">
        <v>1694</v>
      </c>
      <c r="AB24" s="19">
        <f>P24/2</f>
        <v>777.77777777777783</v>
      </c>
      <c r="AC24" s="19">
        <f>Q24/2</f>
        <v>823.52941176470586</v>
      </c>
      <c r="AD24" s="19">
        <f>R24/2</f>
        <v>800</v>
      </c>
      <c r="AE24" s="19">
        <f>W24/2</f>
        <v>516.96113074204948</v>
      </c>
      <c r="AF24" s="19">
        <f>X24/2</f>
        <v>585.61032683003066</v>
      </c>
      <c r="AG24" s="19">
        <f>Y24/2</f>
        <v>531.73144876325091</v>
      </c>
    </row>
    <row r="25" spans="1:33" x14ac:dyDescent="0.25">
      <c r="F25" s="9"/>
      <c r="G25" s="9"/>
      <c r="H25" s="9"/>
      <c r="I25" s="9"/>
      <c r="J25" s="12">
        <f t="shared" si="0"/>
        <v>0.19434628975265017</v>
      </c>
      <c r="K25" s="14">
        <v>0.17499999999999999</v>
      </c>
      <c r="L25" s="14">
        <f>(('1 - Eltis SlaveVoyages'!GD103-'1 - Eltis SlaveVoyages'!GE103)/'1 - Eltis SlaveVoyages'!GD103)</f>
        <v>0.16926070038910507</v>
      </c>
      <c r="T25" s="8">
        <f t="shared" si="1"/>
        <v>0</v>
      </c>
      <c r="U25" s="8">
        <f t="shared" si="2"/>
        <v>0</v>
      </c>
      <c r="V25" s="8">
        <f t="shared" si="3"/>
        <v>0</v>
      </c>
      <c r="W25" s="8">
        <f t="shared" si="4"/>
        <v>0</v>
      </c>
      <c r="X25" s="8">
        <f t="shared" si="5"/>
        <v>0</v>
      </c>
      <c r="Y25" s="8">
        <f t="shared" si="6"/>
        <v>0</v>
      </c>
      <c r="AA25" s="16">
        <v>1695</v>
      </c>
      <c r="AB25" s="19">
        <f>P24/2</f>
        <v>777.77777777777783</v>
      </c>
      <c r="AC25" s="19">
        <f>Q24/2</f>
        <v>823.52941176470586</v>
      </c>
      <c r="AD25" s="19">
        <f>R24/2</f>
        <v>800</v>
      </c>
      <c r="AE25" s="19">
        <f>W24/2</f>
        <v>516.96113074204948</v>
      </c>
      <c r="AF25" s="19">
        <f>X24/2</f>
        <v>585.61032683003066</v>
      </c>
      <c r="AG25" s="19">
        <f>Y24/2</f>
        <v>531.73144876325091</v>
      </c>
    </row>
    <row r="26" spans="1:33" x14ac:dyDescent="0.25">
      <c r="A26" t="s">
        <v>139</v>
      </c>
      <c r="B26">
        <v>35</v>
      </c>
      <c r="C26">
        <v>7</v>
      </c>
      <c r="F26" s="9">
        <f t="shared" si="7"/>
        <v>7.7777777777777777</v>
      </c>
      <c r="G26" s="9">
        <f t="shared" si="8"/>
        <v>8.235294117647058</v>
      </c>
      <c r="H26" s="9">
        <f>(C26/87.5)*100</f>
        <v>8</v>
      </c>
      <c r="I26" s="9"/>
      <c r="J26" s="12">
        <f t="shared" si="0"/>
        <v>0.19434628975265017</v>
      </c>
      <c r="K26" s="14">
        <v>0.17499999999999999</v>
      </c>
      <c r="L26" s="14">
        <f>(('1 - Eltis SlaveVoyages'!GD104-'1 - Eltis SlaveVoyages'!GE104)/'1 - Eltis SlaveVoyages'!GD104)</f>
        <v>0.14542343883661249</v>
      </c>
      <c r="N26">
        <v>350</v>
      </c>
      <c r="P26" s="8">
        <f t="shared" si="9"/>
        <v>2722.2222222222222</v>
      </c>
      <c r="Q26" s="8">
        <f t="shared" si="10"/>
        <v>2882.3529411764703</v>
      </c>
      <c r="R26" s="8">
        <f t="shared" si="11"/>
        <v>2800</v>
      </c>
      <c r="T26" s="8">
        <f t="shared" si="1"/>
        <v>2193.1684334511192</v>
      </c>
      <c r="U26" s="8">
        <f t="shared" si="2"/>
        <v>2322.1783413011844</v>
      </c>
      <c r="V26" s="8">
        <f t="shared" si="3"/>
        <v>2255.8303886925796</v>
      </c>
      <c r="W26" s="8">
        <f t="shared" si="4"/>
        <v>1809.3639575971733</v>
      </c>
      <c r="X26" s="8">
        <f t="shared" si="5"/>
        <v>1984.4791813172653</v>
      </c>
      <c r="Y26" s="8">
        <f t="shared" si="6"/>
        <v>1861.0600706713781</v>
      </c>
      <c r="AA26" s="16">
        <v>1696</v>
      </c>
      <c r="AB26" s="19">
        <f>P26/2</f>
        <v>1361.1111111111111</v>
      </c>
      <c r="AC26" s="19">
        <f>Q26/2</f>
        <v>1441.1764705882351</v>
      </c>
      <c r="AD26" s="19">
        <f>R26/2</f>
        <v>1400</v>
      </c>
      <c r="AE26" s="19">
        <f>W26/2</f>
        <v>904.68197879858667</v>
      </c>
      <c r="AF26" s="19">
        <f>X26/2</f>
        <v>992.23959065863266</v>
      </c>
      <c r="AG26" s="19">
        <f>Y26/2</f>
        <v>930.53003533568904</v>
      </c>
    </row>
    <row r="27" spans="1:33" x14ac:dyDescent="0.25">
      <c r="F27" s="9"/>
      <c r="G27" s="9"/>
      <c r="H27" s="9"/>
      <c r="I27" s="9"/>
      <c r="J27" s="12">
        <f t="shared" si="0"/>
        <v>0.19434628975265017</v>
      </c>
      <c r="K27" s="14">
        <v>0.17499999999999999</v>
      </c>
      <c r="L27" s="14">
        <f>(('1 - Eltis SlaveVoyages'!GD105-'1 - Eltis SlaveVoyages'!GE105)/'1 - Eltis SlaveVoyages'!GD105)</f>
        <v>0.11051930758988016</v>
      </c>
      <c r="T27" s="8">
        <f t="shared" si="1"/>
        <v>0</v>
      </c>
      <c r="U27" s="8">
        <f t="shared" si="2"/>
        <v>0</v>
      </c>
      <c r="V27" s="8">
        <f t="shared" si="3"/>
        <v>0</v>
      </c>
      <c r="W27" s="8">
        <f t="shared" si="4"/>
        <v>0</v>
      </c>
      <c r="X27" s="8">
        <f t="shared" si="5"/>
        <v>0</v>
      </c>
      <c r="Y27" s="8">
        <f t="shared" si="6"/>
        <v>0</v>
      </c>
      <c r="AA27" s="16">
        <v>1697</v>
      </c>
      <c r="AB27" s="19">
        <f>P26/2</f>
        <v>1361.1111111111111</v>
      </c>
      <c r="AC27" s="19">
        <f>Q26/2</f>
        <v>1441.1764705882351</v>
      </c>
      <c r="AD27" s="19">
        <f>R26/2</f>
        <v>1400</v>
      </c>
      <c r="AE27" s="19">
        <f>W26/2</f>
        <v>904.68197879858667</v>
      </c>
      <c r="AF27" s="19">
        <f>X26/2</f>
        <v>992.23959065863266</v>
      </c>
      <c r="AG27" s="19">
        <f>Y26/2</f>
        <v>930.53003533568904</v>
      </c>
    </row>
    <row r="28" spans="1:33" x14ac:dyDescent="0.25">
      <c r="A28" t="s">
        <v>140</v>
      </c>
      <c r="B28">
        <v>56</v>
      </c>
      <c r="C28">
        <v>20</v>
      </c>
      <c r="F28" s="9">
        <f t="shared" si="7"/>
        <v>22.222222222222221</v>
      </c>
      <c r="G28" s="9">
        <f t="shared" si="8"/>
        <v>23.52941176470588</v>
      </c>
      <c r="H28" s="9">
        <f>(C28/87.5)*100</f>
        <v>22.857142857142858</v>
      </c>
      <c r="I28" s="9"/>
      <c r="J28" s="12">
        <f t="shared" si="0"/>
        <v>0.19434628975265017</v>
      </c>
      <c r="K28" s="14">
        <v>0.17499999999999999</v>
      </c>
      <c r="L28" s="14">
        <f>(('1 - Eltis SlaveVoyages'!GD106-'1 - Eltis SlaveVoyages'!GE106)/'1 - Eltis SlaveVoyages'!GD106)</f>
        <v>0.1111963190184049</v>
      </c>
      <c r="N28">
        <v>350</v>
      </c>
      <c r="P28" s="8">
        <f t="shared" si="9"/>
        <v>7777.7777777777774</v>
      </c>
      <c r="Q28" s="8">
        <f t="shared" si="10"/>
        <v>8235.2941176470576</v>
      </c>
      <c r="R28" s="8">
        <f t="shared" si="11"/>
        <v>8000</v>
      </c>
      <c r="T28" s="8">
        <f t="shared" si="1"/>
        <v>6266.1955241460537</v>
      </c>
      <c r="U28" s="8">
        <f t="shared" si="2"/>
        <v>6634.7952608605274</v>
      </c>
      <c r="V28" s="8">
        <f t="shared" si="3"/>
        <v>6445.2296819787989</v>
      </c>
      <c r="W28" s="8">
        <f t="shared" si="4"/>
        <v>5169.6113074204941</v>
      </c>
      <c r="X28" s="8">
        <f t="shared" si="5"/>
        <v>5897.0304504120795</v>
      </c>
      <c r="Y28" s="8">
        <f t="shared" si="6"/>
        <v>5317.3144876325096</v>
      </c>
      <c r="AA28" s="16">
        <v>1698</v>
      </c>
      <c r="AB28" s="19">
        <f>P28/2</f>
        <v>3888.8888888888887</v>
      </c>
      <c r="AC28" s="19">
        <f>Q28/2</f>
        <v>4117.6470588235288</v>
      </c>
      <c r="AD28" s="19">
        <f>R28/2</f>
        <v>4000</v>
      </c>
      <c r="AE28" s="19">
        <f>W28/2</f>
        <v>2584.805653710247</v>
      </c>
      <c r="AF28" s="19">
        <f>X28/2</f>
        <v>2948.5152252060398</v>
      </c>
      <c r="AG28" s="19">
        <f>Y28/2</f>
        <v>2658.6572438162548</v>
      </c>
    </row>
    <row r="29" spans="1:33" s="2" customFormat="1" x14ac:dyDescent="0.25">
      <c r="A29" s="2" t="s">
        <v>141</v>
      </c>
      <c r="B29" s="2">
        <f>SUM(B4:B28)</f>
        <v>283</v>
      </c>
      <c r="C29" s="2">
        <f>SUM(C4:C28)</f>
        <v>49</v>
      </c>
      <c r="D29" s="2">
        <f>SUM(D4:D28)</f>
        <v>8</v>
      </c>
      <c r="F29" s="10">
        <f t="shared" si="7"/>
        <v>54.444444444444443</v>
      </c>
      <c r="G29" s="10">
        <f t="shared" si="8"/>
        <v>57.647058823529406</v>
      </c>
      <c r="H29" s="10">
        <f>(C29/87.5)*100</f>
        <v>56.000000000000007</v>
      </c>
      <c r="I29" s="10"/>
      <c r="J29" s="12">
        <f>(84/442)</f>
        <v>0.19004524886877827</v>
      </c>
      <c r="K29" s="14">
        <v>0.17499999999999999</v>
      </c>
      <c r="L29" s="14">
        <f>(('1 - Eltis SlaveVoyages'!GD107-'1 - Eltis SlaveVoyages'!GE107)/'1 - Eltis SlaveVoyages'!GD107)</f>
        <v>0.14205155746509129</v>
      </c>
      <c r="N29" s="2">
        <v>350</v>
      </c>
      <c r="P29" s="7">
        <f t="shared" ref="P29" si="12">N29*F29</f>
        <v>19055.555555555555</v>
      </c>
      <c r="Q29" s="7">
        <f t="shared" ref="Q29" si="13">N29*G29</f>
        <v>20176.470588235294</v>
      </c>
      <c r="R29" s="7">
        <f t="shared" ref="R29" si="14">N29*H29</f>
        <v>19600.000000000004</v>
      </c>
      <c r="S29" s="7"/>
      <c r="T29" s="8">
        <f t="shared" si="1"/>
        <v>15434.137757667169</v>
      </c>
      <c r="U29" s="8">
        <f t="shared" si="2"/>
        <v>16342.028214000533</v>
      </c>
      <c r="V29" s="8">
        <f t="shared" si="3"/>
        <v>15875.113122171948</v>
      </c>
      <c r="W29" s="8">
        <f t="shared" si="4"/>
        <v>12733.163650075414</v>
      </c>
      <c r="X29" s="8">
        <f t="shared" si="5"/>
        <v>14020.617654063293</v>
      </c>
      <c r="Y29" s="8">
        <f t="shared" si="6"/>
        <v>13096.968325791857</v>
      </c>
      <c r="AA29" s="16">
        <v>1699</v>
      </c>
      <c r="AB29" s="19">
        <f>P28/2</f>
        <v>3888.8888888888887</v>
      </c>
      <c r="AC29" s="19">
        <f>Q28/2</f>
        <v>4117.6470588235288</v>
      </c>
      <c r="AD29" s="19">
        <f>R28/2</f>
        <v>4000</v>
      </c>
      <c r="AE29" s="19">
        <f>W28/2</f>
        <v>2584.805653710247</v>
      </c>
      <c r="AF29" s="19">
        <f>X28/2</f>
        <v>2948.5152252060398</v>
      </c>
      <c r="AG29" s="19">
        <f>Y28/2</f>
        <v>2658.6572438162548</v>
      </c>
    </row>
    <row r="30" spans="1:33" x14ac:dyDescent="0.25">
      <c r="A30" t="s">
        <v>143</v>
      </c>
      <c r="B30">
        <v>51</v>
      </c>
      <c r="C30">
        <v>24</v>
      </c>
      <c r="F30" s="9">
        <f>(C30/90)*100</f>
        <v>26.666666666666668</v>
      </c>
      <c r="G30" s="9">
        <f>(C30/85)*100</f>
        <v>28.235294117647058</v>
      </c>
      <c r="H30" s="9">
        <f>(C30/87.5)*100</f>
        <v>27.428571428571431</v>
      </c>
      <c r="I30" s="9"/>
      <c r="J30" s="12">
        <f t="shared" ref="J30:J61" si="15">(84/442)</f>
        <v>0.19004524886877827</v>
      </c>
      <c r="K30" s="14">
        <v>0.17499999999999999</v>
      </c>
      <c r="L30" s="14">
        <f>(('1 - Eltis SlaveVoyages'!GD108-'1 - Eltis SlaveVoyages'!GE108)/'1 - Eltis SlaveVoyages'!GD108)</f>
        <v>0.12294238683127572</v>
      </c>
      <c r="N30">
        <v>300</v>
      </c>
      <c r="P30" s="8">
        <f t="shared" ref="P30" si="16">N30*F30</f>
        <v>8000</v>
      </c>
      <c r="Q30" s="8">
        <f t="shared" ref="Q30" si="17">N30*G30</f>
        <v>8470.5882352941171</v>
      </c>
      <c r="R30" s="8">
        <f t="shared" ref="R30" si="18">N30*H30</f>
        <v>8228.5714285714294</v>
      </c>
      <c r="T30" s="8">
        <f t="shared" si="1"/>
        <v>6479.6380090497742</v>
      </c>
      <c r="U30" s="8">
        <f t="shared" si="2"/>
        <v>6860.7931860527015</v>
      </c>
      <c r="V30" s="8">
        <f t="shared" si="3"/>
        <v>6664.7705235940539</v>
      </c>
      <c r="W30" s="8">
        <f t="shared" si="4"/>
        <v>5345.7013574660632</v>
      </c>
      <c r="X30" s="8">
        <f t="shared" si="5"/>
        <v>6017.3108962036295</v>
      </c>
      <c r="Y30" s="8">
        <f t="shared" si="6"/>
        <v>5498.4356819650948</v>
      </c>
      <c r="AA30" s="16">
        <v>1700</v>
      </c>
      <c r="AB30" s="19">
        <f>P30/2</f>
        <v>4000</v>
      </c>
      <c r="AC30" s="19">
        <f>Q30/2</f>
        <v>4235.2941176470586</v>
      </c>
      <c r="AD30" s="19">
        <f>R30/2</f>
        <v>4114.2857142857147</v>
      </c>
      <c r="AE30" s="19">
        <f>W30/2</f>
        <v>2672.8506787330316</v>
      </c>
      <c r="AF30" s="19">
        <f>X30/2</f>
        <v>3008.6554481018147</v>
      </c>
      <c r="AG30" s="19">
        <f>Y30/2</f>
        <v>2749.2178409825474</v>
      </c>
    </row>
    <row r="31" spans="1:33" x14ac:dyDescent="0.25">
      <c r="F31" s="9"/>
      <c r="G31" s="9"/>
      <c r="H31" s="9"/>
      <c r="I31" s="9"/>
      <c r="J31" s="12">
        <f t="shared" si="15"/>
        <v>0.19004524886877827</v>
      </c>
      <c r="K31" s="14">
        <v>0.17499999999999999</v>
      </c>
      <c r="L31" s="14">
        <f>(('1 - Eltis SlaveVoyages'!GD109-'1 - Eltis SlaveVoyages'!GE109)/'1 - Eltis SlaveVoyages'!GD109)</f>
        <v>0.12018076542861178</v>
      </c>
      <c r="T31" s="8">
        <f t="shared" si="1"/>
        <v>0</v>
      </c>
      <c r="U31" s="8">
        <f t="shared" si="2"/>
        <v>0</v>
      </c>
      <c r="V31" s="8">
        <f t="shared" si="3"/>
        <v>0</v>
      </c>
      <c r="W31" s="8">
        <f t="shared" si="4"/>
        <v>0</v>
      </c>
      <c r="X31" s="8">
        <f t="shared" si="5"/>
        <v>0</v>
      </c>
      <c r="Y31" s="8">
        <f t="shared" si="6"/>
        <v>0</v>
      </c>
      <c r="AA31" s="16">
        <v>1701</v>
      </c>
      <c r="AB31" s="19">
        <f>P30/2</f>
        <v>4000</v>
      </c>
      <c r="AC31" s="19">
        <f>Q30/2</f>
        <v>4235.2941176470586</v>
      </c>
      <c r="AD31" s="19">
        <f>R30/2</f>
        <v>4114.2857142857147</v>
      </c>
      <c r="AE31" s="19">
        <f>W30/2</f>
        <v>2672.8506787330316</v>
      </c>
      <c r="AF31" s="19">
        <f>X30/2</f>
        <v>3008.6554481018147</v>
      </c>
      <c r="AG31" s="19">
        <f>Y30/2</f>
        <v>2749.2178409825474</v>
      </c>
    </row>
    <row r="32" spans="1:33" x14ac:dyDescent="0.25">
      <c r="A32" t="s">
        <v>144</v>
      </c>
      <c r="B32">
        <v>30</v>
      </c>
      <c r="C32">
        <v>5</v>
      </c>
      <c r="F32" s="9">
        <f t="shared" ref="F32:F60" si="19">(C32/90)*100</f>
        <v>5.5555555555555554</v>
      </c>
      <c r="G32" s="9">
        <f t="shared" ref="G32:G60" si="20">(C32/85)*100</f>
        <v>5.8823529411764701</v>
      </c>
      <c r="H32" s="9">
        <f>(C32/87.5)*100</f>
        <v>5.7142857142857144</v>
      </c>
      <c r="I32" s="9"/>
      <c r="J32" s="12">
        <f t="shared" si="15"/>
        <v>0.19004524886877827</v>
      </c>
      <c r="K32" s="14">
        <v>0.17499999999999999</v>
      </c>
      <c r="L32" s="14">
        <f>(('1 - Eltis SlaveVoyages'!GD110-'1 - Eltis SlaveVoyages'!GE110)/'1 - Eltis SlaveVoyages'!GD110)</f>
        <v>0.15031804486106462</v>
      </c>
      <c r="N32">
        <v>300</v>
      </c>
      <c r="P32" s="8">
        <f t="shared" ref="P32:P61" si="21">N32*F32</f>
        <v>1666.6666666666665</v>
      </c>
      <c r="Q32" s="8">
        <f t="shared" ref="Q32:Q61" si="22">N32*G32</f>
        <v>1764.705882352941</v>
      </c>
      <c r="R32" s="8">
        <f t="shared" ref="R32:R61" si="23">N32*H32</f>
        <v>1714.2857142857142</v>
      </c>
      <c r="T32" s="8">
        <f t="shared" si="1"/>
        <v>1349.9245852187028</v>
      </c>
      <c r="U32" s="8">
        <f t="shared" si="2"/>
        <v>1429.3319137609794</v>
      </c>
      <c r="V32" s="8">
        <f t="shared" si="3"/>
        <v>1388.4938590820943</v>
      </c>
      <c r="W32" s="8">
        <f t="shared" si="4"/>
        <v>1113.6877828054298</v>
      </c>
      <c r="X32" s="8">
        <f t="shared" si="5"/>
        <v>1214.4775350269051</v>
      </c>
      <c r="Y32" s="8">
        <f t="shared" si="6"/>
        <v>1145.5074337427279</v>
      </c>
      <c r="AA32" s="16">
        <v>1702</v>
      </c>
      <c r="AB32" s="19">
        <f>P32/2</f>
        <v>833.33333333333326</v>
      </c>
      <c r="AC32" s="19">
        <f>Q32/2</f>
        <v>882.35294117647049</v>
      </c>
      <c r="AD32" s="19">
        <f>R32/2</f>
        <v>857.14285714285711</v>
      </c>
      <c r="AE32" s="19">
        <f>W32/2</f>
        <v>556.84389140271492</v>
      </c>
      <c r="AF32" s="19">
        <f>X32/2</f>
        <v>607.23876751345256</v>
      </c>
      <c r="AG32" s="19">
        <f>Y32/2</f>
        <v>572.75371687136396</v>
      </c>
    </row>
    <row r="33" spans="1:33" x14ac:dyDescent="0.25">
      <c r="F33" s="9"/>
      <c r="G33" s="9"/>
      <c r="H33" s="9"/>
      <c r="I33" s="9"/>
      <c r="J33" s="12">
        <f t="shared" si="15"/>
        <v>0.19004524886877827</v>
      </c>
      <c r="K33" s="14">
        <v>0.17499999999999999</v>
      </c>
      <c r="L33" s="14">
        <f>(('1 - Eltis SlaveVoyages'!GD111-'1 - Eltis SlaveVoyages'!GE111)/'1 - Eltis SlaveVoyages'!GD111)</f>
        <v>0.16594694632942628</v>
      </c>
      <c r="T33" s="8">
        <f t="shared" si="1"/>
        <v>0</v>
      </c>
      <c r="U33" s="8">
        <f t="shared" si="2"/>
        <v>0</v>
      </c>
      <c r="V33" s="8">
        <f t="shared" si="3"/>
        <v>0</v>
      </c>
      <c r="W33" s="8">
        <f t="shared" si="4"/>
        <v>0</v>
      </c>
      <c r="X33" s="8">
        <f t="shared" si="5"/>
        <v>0</v>
      </c>
      <c r="Y33" s="8">
        <f t="shared" si="6"/>
        <v>0</v>
      </c>
      <c r="AA33" s="16">
        <v>1703</v>
      </c>
      <c r="AB33" s="19">
        <f>P32/2</f>
        <v>833.33333333333326</v>
      </c>
      <c r="AC33" s="19">
        <f>Q32/2</f>
        <v>882.35294117647049</v>
      </c>
      <c r="AD33" s="19">
        <f>R32/2</f>
        <v>857.14285714285711</v>
      </c>
      <c r="AE33" s="19">
        <f>W32/2</f>
        <v>556.84389140271492</v>
      </c>
      <c r="AF33" s="19">
        <f>X32/2</f>
        <v>607.23876751345256</v>
      </c>
      <c r="AG33" s="19">
        <f>Y32/2</f>
        <v>572.75371687136396</v>
      </c>
    </row>
    <row r="34" spans="1:33" x14ac:dyDescent="0.25">
      <c r="A34" t="s">
        <v>145</v>
      </c>
      <c r="B34">
        <v>29</v>
      </c>
      <c r="C34">
        <v>1</v>
      </c>
      <c r="F34" s="9">
        <f t="shared" si="19"/>
        <v>1.1111111111111112</v>
      </c>
      <c r="G34" s="9">
        <f t="shared" si="20"/>
        <v>1.1764705882352942</v>
      </c>
      <c r="H34" s="9">
        <f>(C34/87.5)*100</f>
        <v>1.1428571428571428</v>
      </c>
      <c r="I34" s="9"/>
      <c r="J34" s="12">
        <f t="shared" si="15"/>
        <v>0.19004524886877827</v>
      </c>
      <c r="K34" s="14">
        <v>0.17499999999999999</v>
      </c>
      <c r="L34" s="14">
        <f>(('1 - Eltis SlaveVoyages'!GD112-'1 - Eltis SlaveVoyages'!GE112)/'1 - Eltis SlaveVoyages'!GD112)</f>
        <v>9.8890942698706102E-2</v>
      </c>
      <c r="N34">
        <v>300</v>
      </c>
      <c r="P34" s="8">
        <f t="shared" si="21"/>
        <v>333.33333333333337</v>
      </c>
      <c r="Q34" s="8">
        <f t="shared" si="22"/>
        <v>352.94117647058823</v>
      </c>
      <c r="R34" s="8">
        <f t="shared" si="23"/>
        <v>342.85714285714283</v>
      </c>
      <c r="T34" s="8">
        <f t="shared" si="1"/>
        <v>269.98491704374061</v>
      </c>
      <c r="U34" s="8">
        <f t="shared" si="2"/>
        <v>285.86638275219593</v>
      </c>
      <c r="V34" s="8">
        <f t="shared" si="3"/>
        <v>277.69877181641885</v>
      </c>
      <c r="W34" s="8">
        <f t="shared" si="4"/>
        <v>222.737556561086</v>
      </c>
      <c r="X34" s="8">
        <f t="shared" si="5"/>
        <v>257.59678667596211</v>
      </c>
      <c r="Y34" s="8">
        <f t="shared" si="6"/>
        <v>229.10148674854557</v>
      </c>
      <c r="AA34" s="16">
        <v>1704</v>
      </c>
      <c r="AB34" s="19">
        <f>P34/2</f>
        <v>166.66666666666669</v>
      </c>
      <c r="AC34" s="19">
        <f>Q34/2</f>
        <v>176.47058823529412</v>
      </c>
      <c r="AD34" s="19">
        <f>R34/2</f>
        <v>171.42857142857142</v>
      </c>
      <c r="AE34" s="19">
        <f>W34/2</f>
        <v>111.368778280543</v>
      </c>
      <c r="AF34" s="19">
        <f>X34/2</f>
        <v>128.79839333798105</v>
      </c>
      <c r="AG34" s="19">
        <f>Y34/2</f>
        <v>114.55074337427278</v>
      </c>
    </row>
    <row r="35" spans="1:33" x14ac:dyDescent="0.25">
      <c r="F35" s="9"/>
      <c r="G35" s="9"/>
      <c r="H35" s="9"/>
      <c r="I35" s="9"/>
      <c r="J35" s="12">
        <f t="shared" si="15"/>
        <v>0.19004524886877827</v>
      </c>
      <c r="K35" s="14">
        <v>0.17499999999999999</v>
      </c>
      <c r="L35" s="14">
        <f>(('1 - Eltis SlaveVoyages'!GD113-'1 - Eltis SlaveVoyages'!GE113)/'1 - Eltis SlaveVoyages'!GD113)</f>
        <v>0.13733994217265594</v>
      </c>
      <c r="T35" s="8">
        <f t="shared" si="1"/>
        <v>0</v>
      </c>
      <c r="U35" s="8">
        <f t="shared" si="2"/>
        <v>0</v>
      </c>
      <c r="V35" s="8">
        <f t="shared" si="3"/>
        <v>0</v>
      </c>
      <c r="W35" s="8">
        <f t="shared" si="4"/>
        <v>0</v>
      </c>
      <c r="X35" s="8">
        <f t="shared" si="5"/>
        <v>0</v>
      </c>
      <c r="Y35" s="8">
        <f t="shared" si="6"/>
        <v>0</v>
      </c>
      <c r="AA35" s="16">
        <v>1705</v>
      </c>
      <c r="AB35" s="19">
        <f>P34/2</f>
        <v>166.66666666666669</v>
      </c>
      <c r="AC35" s="19">
        <f>Q34/2</f>
        <v>176.47058823529412</v>
      </c>
      <c r="AD35" s="19">
        <f>R34/2</f>
        <v>171.42857142857142</v>
      </c>
      <c r="AE35" s="19">
        <f>W34/2</f>
        <v>111.368778280543</v>
      </c>
      <c r="AF35" s="19">
        <f>X34/2</f>
        <v>128.79839333798105</v>
      </c>
      <c r="AG35" s="19">
        <f>Y34/2</f>
        <v>114.55074337427278</v>
      </c>
    </row>
    <row r="36" spans="1:33" x14ac:dyDescent="0.25">
      <c r="A36" t="s">
        <v>146</v>
      </c>
      <c r="B36">
        <v>27</v>
      </c>
      <c r="C36">
        <v>5</v>
      </c>
      <c r="F36" s="9">
        <f t="shared" si="19"/>
        <v>5.5555555555555554</v>
      </c>
      <c r="G36" s="9">
        <f t="shared" si="20"/>
        <v>5.8823529411764701</v>
      </c>
      <c r="H36" s="9">
        <f>(C36/87.5)*100</f>
        <v>5.7142857142857144</v>
      </c>
      <c r="I36" s="9"/>
      <c r="J36" s="12">
        <f t="shared" si="15"/>
        <v>0.19004524886877827</v>
      </c>
      <c r="K36" s="14">
        <v>0.17499999999999999</v>
      </c>
      <c r="L36" s="14">
        <f>(('1 - Eltis SlaveVoyages'!GD114-'1 - Eltis SlaveVoyages'!GE114)/'1 - Eltis SlaveVoyages'!GD114)</f>
        <v>0.1190233977619532</v>
      </c>
      <c r="N36">
        <v>300</v>
      </c>
      <c r="P36" s="8">
        <f t="shared" si="21"/>
        <v>1666.6666666666665</v>
      </c>
      <c r="Q36" s="8">
        <f t="shared" si="22"/>
        <v>1764.705882352941</v>
      </c>
      <c r="R36" s="8">
        <f t="shared" si="23"/>
        <v>1714.2857142857142</v>
      </c>
      <c r="T36" s="8">
        <f t="shared" si="1"/>
        <v>1349.9245852187028</v>
      </c>
      <c r="U36" s="8">
        <f t="shared" si="2"/>
        <v>1429.3319137609794</v>
      </c>
      <c r="V36" s="8">
        <f t="shared" si="3"/>
        <v>1388.4938590820943</v>
      </c>
      <c r="W36" s="8">
        <f t="shared" si="4"/>
        <v>1113.6877828054298</v>
      </c>
      <c r="X36" s="8">
        <f t="shared" si="5"/>
        <v>1259.2079728555525</v>
      </c>
      <c r="Y36" s="8">
        <f t="shared" si="6"/>
        <v>1145.5074337427279</v>
      </c>
      <c r="AA36" s="16">
        <v>1706</v>
      </c>
      <c r="AB36" s="19">
        <f>P36/2</f>
        <v>833.33333333333326</v>
      </c>
      <c r="AC36" s="19">
        <f>Q36/2</f>
        <v>882.35294117647049</v>
      </c>
      <c r="AD36" s="19">
        <f>R36/2</f>
        <v>857.14285714285711</v>
      </c>
      <c r="AE36" s="19">
        <f>W36/2</f>
        <v>556.84389140271492</v>
      </c>
      <c r="AF36" s="19">
        <f>X36/2</f>
        <v>629.60398642777625</v>
      </c>
      <c r="AG36" s="19">
        <f>Y36/2</f>
        <v>572.75371687136396</v>
      </c>
    </row>
    <row r="37" spans="1:33" x14ac:dyDescent="0.25">
      <c r="F37" s="9"/>
      <c r="G37" s="9"/>
      <c r="H37" s="9"/>
      <c r="I37" s="9"/>
      <c r="J37" s="12">
        <f t="shared" si="15"/>
        <v>0.19004524886877827</v>
      </c>
      <c r="K37" s="14">
        <v>0.17499999999999999</v>
      </c>
      <c r="L37" s="14">
        <f>(('1 - Eltis SlaveVoyages'!GD115-'1 - Eltis SlaveVoyages'!GE115)/'1 - Eltis SlaveVoyages'!GD115)</f>
        <v>0.17852348993288591</v>
      </c>
      <c r="T37" s="8">
        <f t="shared" si="1"/>
        <v>0</v>
      </c>
      <c r="U37" s="8">
        <f t="shared" si="2"/>
        <v>0</v>
      </c>
      <c r="V37" s="8">
        <f t="shared" si="3"/>
        <v>0</v>
      </c>
      <c r="W37" s="8">
        <f t="shared" si="4"/>
        <v>0</v>
      </c>
      <c r="X37" s="8">
        <f t="shared" si="5"/>
        <v>0</v>
      </c>
      <c r="Y37" s="8">
        <f t="shared" si="6"/>
        <v>0</v>
      </c>
      <c r="AA37" s="16">
        <v>1707</v>
      </c>
      <c r="AB37" s="19">
        <f>P36/2</f>
        <v>833.33333333333326</v>
      </c>
      <c r="AC37" s="19">
        <f>Q36/2</f>
        <v>882.35294117647049</v>
      </c>
      <c r="AD37" s="19">
        <f>R36/2</f>
        <v>857.14285714285711</v>
      </c>
      <c r="AE37" s="19">
        <f>W36/2</f>
        <v>556.84389140271492</v>
      </c>
      <c r="AF37" s="19">
        <f>X36/2</f>
        <v>629.60398642777625</v>
      </c>
      <c r="AG37" s="19">
        <f>Y36/2</f>
        <v>572.75371687136396</v>
      </c>
    </row>
    <row r="38" spans="1:33" x14ac:dyDescent="0.25">
      <c r="A38" t="s">
        <v>147</v>
      </c>
      <c r="B38">
        <v>29</v>
      </c>
      <c r="C38">
        <v>9</v>
      </c>
      <c r="F38" s="9">
        <f t="shared" si="19"/>
        <v>10</v>
      </c>
      <c r="G38" s="9">
        <f t="shared" si="20"/>
        <v>10.588235294117647</v>
      </c>
      <c r="H38" s="9">
        <f>(C38/87.5)*100</f>
        <v>10.285714285714285</v>
      </c>
      <c r="I38" s="9"/>
      <c r="J38" s="12">
        <f t="shared" si="15"/>
        <v>0.19004524886877827</v>
      </c>
      <c r="K38" s="14">
        <v>0.17499999999999999</v>
      </c>
      <c r="L38" s="14">
        <f>(('1 - Eltis SlaveVoyages'!GD116-'1 - Eltis SlaveVoyages'!GE116)/'1 - Eltis SlaveVoyages'!GD116)</f>
        <v>0.23045023696682465</v>
      </c>
      <c r="N38">
        <v>300</v>
      </c>
      <c r="P38" s="8">
        <f t="shared" si="21"/>
        <v>3000</v>
      </c>
      <c r="Q38" s="8">
        <f t="shared" si="22"/>
        <v>3176.4705882352941</v>
      </c>
      <c r="R38" s="8">
        <f t="shared" si="23"/>
        <v>3085.7142857142853</v>
      </c>
      <c r="T38" s="8">
        <f t="shared" si="1"/>
        <v>2429.8642533936654</v>
      </c>
      <c r="U38" s="8">
        <f t="shared" si="2"/>
        <v>2572.7974447697634</v>
      </c>
      <c r="V38" s="8">
        <f t="shared" si="3"/>
        <v>2499.2889463477695</v>
      </c>
      <c r="W38" s="8">
        <f t="shared" si="4"/>
        <v>1869.9014604018789</v>
      </c>
      <c r="X38" s="8">
        <f t="shared" si="5"/>
        <v>2122.5578919350546</v>
      </c>
      <c r="Y38" s="8">
        <f t="shared" si="6"/>
        <v>2061.9133807369099</v>
      </c>
      <c r="AA38" s="16">
        <v>1708</v>
      </c>
      <c r="AB38" s="19">
        <f>P38/2</f>
        <v>1500</v>
      </c>
      <c r="AC38" s="19">
        <f>Q38/2</f>
        <v>1588.2352941176471</v>
      </c>
      <c r="AD38" s="19">
        <f>R38/2</f>
        <v>1542.8571428571427</v>
      </c>
      <c r="AE38" s="19">
        <f>W38/2</f>
        <v>934.95073020093946</v>
      </c>
      <c r="AF38" s="19">
        <f>X38/2</f>
        <v>1061.2789459675273</v>
      </c>
      <c r="AG38" s="19">
        <f>Y38/2</f>
        <v>1030.9566903684549</v>
      </c>
    </row>
    <row r="39" spans="1:33" x14ac:dyDescent="0.25">
      <c r="F39" s="9"/>
      <c r="G39" s="9"/>
      <c r="H39" s="9"/>
      <c r="I39" s="9"/>
      <c r="J39" s="12">
        <f t="shared" si="15"/>
        <v>0.19004524886877827</v>
      </c>
      <c r="K39" s="14">
        <v>0.17499999999999999</v>
      </c>
      <c r="L39" s="14">
        <f>(('1 - Eltis SlaveVoyages'!GD117-'1 - Eltis SlaveVoyages'!GE117)/'1 - Eltis SlaveVoyages'!GD117)</f>
        <v>0.13439849624060152</v>
      </c>
      <c r="T39" s="8">
        <f t="shared" si="1"/>
        <v>0</v>
      </c>
      <c r="U39" s="8">
        <f t="shared" si="2"/>
        <v>0</v>
      </c>
      <c r="V39" s="8">
        <f t="shared" si="3"/>
        <v>0</v>
      </c>
      <c r="W39" s="8">
        <f t="shared" si="4"/>
        <v>0</v>
      </c>
      <c r="X39" s="8">
        <f t="shared" si="5"/>
        <v>0</v>
      </c>
      <c r="Y39" s="8">
        <f t="shared" si="6"/>
        <v>0</v>
      </c>
      <c r="AA39" s="16">
        <v>1709</v>
      </c>
      <c r="AB39" s="19">
        <f>P38/2</f>
        <v>1500</v>
      </c>
      <c r="AC39" s="19">
        <f>Q38/2</f>
        <v>1588.2352941176471</v>
      </c>
      <c r="AD39" s="19">
        <f>R38/2</f>
        <v>1542.8571428571427</v>
      </c>
      <c r="AE39" s="19">
        <f>W38/2</f>
        <v>934.95073020093946</v>
      </c>
      <c r="AF39" s="19">
        <f>X38/2</f>
        <v>1061.2789459675273</v>
      </c>
      <c r="AG39" s="19">
        <f>Y38/2</f>
        <v>1030.9566903684549</v>
      </c>
    </row>
    <row r="40" spans="1:33" x14ac:dyDescent="0.25">
      <c r="A40" t="s">
        <v>148</v>
      </c>
      <c r="B40">
        <v>27</v>
      </c>
      <c r="C40">
        <v>11</v>
      </c>
      <c r="F40" s="9">
        <f t="shared" si="19"/>
        <v>12.222222222222221</v>
      </c>
      <c r="G40" s="9">
        <f t="shared" si="20"/>
        <v>12.941176470588237</v>
      </c>
      <c r="H40" s="9">
        <f>(C40/87.5)*100</f>
        <v>12.571428571428573</v>
      </c>
      <c r="I40" s="9"/>
      <c r="J40" s="12">
        <f t="shared" si="15"/>
        <v>0.19004524886877827</v>
      </c>
      <c r="K40" s="14">
        <v>0.17499999999999999</v>
      </c>
      <c r="L40" s="14">
        <f>(('1 - Eltis SlaveVoyages'!GD118-'1 - Eltis SlaveVoyages'!GE118)/'1 - Eltis SlaveVoyages'!GD118)</f>
        <v>0.125</v>
      </c>
      <c r="N40">
        <v>300</v>
      </c>
      <c r="P40" s="8">
        <f t="shared" si="21"/>
        <v>3666.6666666666665</v>
      </c>
      <c r="Q40" s="8">
        <f t="shared" si="22"/>
        <v>3882.3529411764712</v>
      </c>
      <c r="R40" s="8">
        <f t="shared" si="23"/>
        <v>3771.428571428572</v>
      </c>
      <c r="T40" s="8">
        <f t="shared" si="1"/>
        <v>2969.8340874811461</v>
      </c>
      <c r="U40" s="8">
        <f t="shared" si="2"/>
        <v>3144.5302102741553</v>
      </c>
      <c r="V40" s="8">
        <f t="shared" si="3"/>
        <v>3054.6864899806083</v>
      </c>
      <c r="W40" s="8">
        <f t="shared" si="4"/>
        <v>2450.1131221719456</v>
      </c>
      <c r="X40" s="8">
        <f t="shared" si="5"/>
        <v>2751.4639339898858</v>
      </c>
      <c r="Y40" s="8">
        <f t="shared" si="6"/>
        <v>2520.1163542340018</v>
      </c>
      <c r="AA40" s="16">
        <v>1710</v>
      </c>
      <c r="AB40" s="19">
        <f>P40/2</f>
        <v>1833.3333333333333</v>
      </c>
      <c r="AC40" s="19">
        <f>Q40/2</f>
        <v>1941.1764705882356</v>
      </c>
      <c r="AD40" s="19">
        <f>R40/2</f>
        <v>1885.714285714286</v>
      </c>
      <c r="AE40" s="19">
        <f>W40/2</f>
        <v>1225.0565610859728</v>
      </c>
      <c r="AF40" s="19">
        <f>X40/2</f>
        <v>1375.7319669949429</v>
      </c>
      <c r="AG40" s="19">
        <f>Y40/2</f>
        <v>1260.0581771170009</v>
      </c>
    </row>
    <row r="41" spans="1:33" x14ac:dyDescent="0.25">
      <c r="F41" s="9"/>
      <c r="G41" s="9"/>
      <c r="H41" s="9"/>
      <c r="I41" s="9"/>
      <c r="J41" s="12">
        <f t="shared" si="15"/>
        <v>0.19004524886877827</v>
      </c>
      <c r="K41" s="14">
        <v>0.17499999999999999</v>
      </c>
      <c r="L41" s="14">
        <f>(('1 - Eltis SlaveVoyages'!GD119-'1 - Eltis SlaveVoyages'!GE119)/'1 - Eltis SlaveVoyages'!GD119)</f>
        <v>0.12318521777386714</v>
      </c>
      <c r="T41" s="8">
        <f t="shared" si="1"/>
        <v>0</v>
      </c>
      <c r="U41" s="8">
        <f t="shared" si="2"/>
        <v>0</v>
      </c>
      <c r="V41" s="8">
        <f t="shared" si="3"/>
        <v>0</v>
      </c>
      <c r="W41" s="8">
        <f t="shared" si="4"/>
        <v>0</v>
      </c>
      <c r="X41" s="8">
        <f t="shared" si="5"/>
        <v>0</v>
      </c>
      <c r="Y41" s="8">
        <f t="shared" si="6"/>
        <v>0</v>
      </c>
      <c r="AA41" s="16">
        <v>1711</v>
      </c>
      <c r="AB41" s="19">
        <f>P40/2</f>
        <v>1833.3333333333333</v>
      </c>
      <c r="AC41" s="19">
        <f>Q40/2</f>
        <v>1941.1764705882356</v>
      </c>
      <c r="AD41" s="19">
        <f>R40/2</f>
        <v>1885.714285714286</v>
      </c>
      <c r="AE41" s="19">
        <f>W40/2</f>
        <v>1225.0565610859728</v>
      </c>
      <c r="AF41" s="19">
        <f>X40/2</f>
        <v>1375.7319669949429</v>
      </c>
      <c r="AG41" s="19">
        <f>Y40/2</f>
        <v>1260.0581771170009</v>
      </c>
    </row>
    <row r="42" spans="1:33" x14ac:dyDescent="0.25">
      <c r="A42" t="s">
        <v>149</v>
      </c>
      <c r="B42">
        <v>53</v>
      </c>
      <c r="C42">
        <v>12</v>
      </c>
      <c r="F42" s="9">
        <f t="shared" si="19"/>
        <v>13.333333333333334</v>
      </c>
      <c r="G42" s="9">
        <f t="shared" si="20"/>
        <v>14.117647058823529</v>
      </c>
      <c r="H42" s="9">
        <f>(C42/87.5)*100</f>
        <v>13.714285714285715</v>
      </c>
      <c r="I42" s="9"/>
      <c r="J42" s="12">
        <f t="shared" si="15"/>
        <v>0.19004524886877827</v>
      </c>
      <c r="K42" s="14">
        <v>0.17499999999999999</v>
      </c>
      <c r="L42" s="14">
        <f>(('1 - Eltis SlaveVoyages'!GD120-'1 - Eltis SlaveVoyages'!GE120)/'1 - Eltis SlaveVoyages'!GD120)</f>
        <v>0.13642960812772134</v>
      </c>
      <c r="N42">
        <v>300</v>
      </c>
      <c r="P42" s="8">
        <f t="shared" si="21"/>
        <v>4000</v>
      </c>
      <c r="Q42" s="8">
        <f t="shared" si="22"/>
        <v>4235.2941176470586</v>
      </c>
      <c r="R42" s="8">
        <f t="shared" si="23"/>
        <v>4114.2857142857147</v>
      </c>
      <c r="T42" s="8">
        <f t="shared" si="1"/>
        <v>3239.8190045248871</v>
      </c>
      <c r="U42" s="8">
        <f t="shared" si="2"/>
        <v>3430.3965930263507</v>
      </c>
      <c r="V42" s="8">
        <f t="shared" si="3"/>
        <v>3332.3852617970269</v>
      </c>
      <c r="W42" s="8">
        <f t="shared" si="4"/>
        <v>2672.8506787330316</v>
      </c>
      <c r="X42" s="8">
        <f t="shared" si="5"/>
        <v>2962.3889301170952</v>
      </c>
      <c r="Y42" s="8">
        <f t="shared" si="6"/>
        <v>2749.2178409825474</v>
      </c>
      <c r="AA42" s="16">
        <v>1712</v>
      </c>
      <c r="AB42" s="19">
        <f>P42/2</f>
        <v>2000</v>
      </c>
      <c r="AC42" s="19">
        <f>Q42/2</f>
        <v>2117.6470588235293</v>
      </c>
      <c r="AD42" s="19">
        <f>R42/2</f>
        <v>2057.1428571428573</v>
      </c>
      <c r="AE42" s="19">
        <f>W42/2</f>
        <v>1336.4253393665158</v>
      </c>
      <c r="AF42" s="19">
        <f>X42/2</f>
        <v>1481.1944650585476</v>
      </c>
      <c r="AG42" s="19">
        <f>Y42/2</f>
        <v>1374.6089204912737</v>
      </c>
    </row>
    <row r="43" spans="1:33" x14ac:dyDescent="0.25">
      <c r="F43" s="9"/>
      <c r="G43" s="9"/>
      <c r="H43" s="9"/>
      <c r="I43" s="9"/>
      <c r="J43" s="12">
        <f t="shared" si="15"/>
        <v>0.19004524886877827</v>
      </c>
      <c r="K43" s="14">
        <v>0.17499999999999999</v>
      </c>
      <c r="L43" s="14">
        <f>(('1 - Eltis SlaveVoyages'!GD121-'1 - Eltis SlaveVoyages'!GE121)/'1 - Eltis SlaveVoyages'!GD121)</f>
        <v>0.18624161073825504</v>
      </c>
      <c r="T43" s="8">
        <f t="shared" si="1"/>
        <v>0</v>
      </c>
      <c r="U43" s="8">
        <f t="shared" si="2"/>
        <v>0</v>
      </c>
      <c r="V43" s="8">
        <f t="shared" si="3"/>
        <v>0</v>
      </c>
      <c r="W43" s="8">
        <f t="shared" si="4"/>
        <v>0</v>
      </c>
      <c r="X43" s="8">
        <f t="shared" si="5"/>
        <v>0</v>
      </c>
      <c r="Y43" s="8">
        <f t="shared" si="6"/>
        <v>0</v>
      </c>
      <c r="AA43" s="16">
        <v>1713</v>
      </c>
      <c r="AB43" s="19">
        <f>P42/2</f>
        <v>2000</v>
      </c>
      <c r="AC43" s="19">
        <f>Q42/2</f>
        <v>2117.6470588235293</v>
      </c>
      <c r="AD43" s="19">
        <f>R42/2</f>
        <v>2057.1428571428573</v>
      </c>
      <c r="AE43" s="19">
        <f>W42/2</f>
        <v>1336.4253393665158</v>
      </c>
      <c r="AF43" s="19">
        <f>X42/2</f>
        <v>1481.1944650585476</v>
      </c>
      <c r="AG43" s="19">
        <f>Y42/2</f>
        <v>1374.6089204912737</v>
      </c>
    </row>
    <row r="44" spans="1:33" x14ac:dyDescent="0.25">
      <c r="A44" t="s">
        <v>150</v>
      </c>
      <c r="B44">
        <v>64</v>
      </c>
      <c r="C44">
        <v>26</v>
      </c>
      <c r="F44" s="9">
        <f t="shared" si="19"/>
        <v>28.888888888888886</v>
      </c>
      <c r="G44" s="9">
        <f t="shared" si="20"/>
        <v>30.588235294117649</v>
      </c>
      <c r="H44" s="9">
        <f>(C44/87.5)*100</f>
        <v>29.714285714285715</v>
      </c>
      <c r="I44" s="9"/>
      <c r="J44" s="12">
        <f t="shared" si="15"/>
        <v>0.19004524886877827</v>
      </c>
      <c r="K44" s="14">
        <v>0.17499999999999999</v>
      </c>
      <c r="L44" s="14">
        <f>(('1 - Eltis SlaveVoyages'!GD122-'1 - Eltis SlaveVoyages'!GE122)/'1 - Eltis SlaveVoyages'!GD122)</f>
        <v>0.13924050632911392</v>
      </c>
      <c r="N44">
        <v>300</v>
      </c>
      <c r="P44" s="8">
        <f t="shared" si="21"/>
        <v>8666.6666666666661</v>
      </c>
      <c r="Q44" s="8">
        <f t="shared" si="22"/>
        <v>9176.4705882352937</v>
      </c>
      <c r="R44" s="8">
        <f t="shared" si="23"/>
        <v>8914.2857142857138</v>
      </c>
      <c r="T44" s="8">
        <f t="shared" si="1"/>
        <v>7019.6078431372543</v>
      </c>
      <c r="U44" s="8">
        <f t="shared" si="2"/>
        <v>7432.5259515570933</v>
      </c>
      <c r="V44" s="8">
        <f t="shared" si="3"/>
        <v>7220.1680672268903</v>
      </c>
      <c r="W44" s="8">
        <f t="shared" si="4"/>
        <v>5791.1764705882351</v>
      </c>
      <c r="X44" s="8">
        <f t="shared" si="5"/>
        <v>6397.617274758004</v>
      </c>
      <c r="Y44" s="8">
        <f t="shared" si="6"/>
        <v>5956.6386554621849</v>
      </c>
      <c r="AA44" s="16">
        <v>1714</v>
      </c>
      <c r="AB44" s="19">
        <f>P44/2</f>
        <v>4333.333333333333</v>
      </c>
      <c r="AC44" s="19">
        <f>Q44/2</f>
        <v>4588.2352941176468</v>
      </c>
      <c r="AD44" s="19">
        <f>R44/2</f>
        <v>4457.1428571428569</v>
      </c>
      <c r="AE44" s="19">
        <f>W44/2</f>
        <v>2895.5882352941176</v>
      </c>
      <c r="AF44" s="19">
        <f>X44/2</f>
        <v>3198.808637379002</v>
      </c>
      <c r="AG44" s="19">
        <f>Y44/2</f>
        <v>2978.3193277310925</v>
      </c>
    </row>
    <row r="45" spans="1:33" x14ac:dyDescent="0.25">
      <c r="F45" s="9"/>
      <c r="G45" s="9"/>
      <c r="H45" s="9"/>
      <c r="I45" s="9"/>
      <c r="J45" s="12">
        <f t="shared" si="15"/>
        <v>0.19004524886877827</v>
      </c>
      <c r="K45" s="14">
        <v>0.17499999999999999</v>
      </c>
      <c r="L45" s="14">
        <f>(('1 - Eltis SlaveVoyages'!GD123-'1 - Eltis SlaveVoyages'!GE123)/'1 - Eltis SlaveVoyages'!GD123)</f>
        <v>0.213884430176565</v>
      </c>
      <c r="T45" s="8">
        <f t="shared" si="1"/>
        <v>0</v>
      </c>
      <c r="U45" s="8">
        <f t="shared" si="2"/>
        <v>0</v>
      </c>
      <c r="V45" s="8">
        <f t="shared" si="3"/>
        <v>0</v>
      </c>
      <c r="W45" s="8">
        <f t="shared" si="4"/>
        <v>0</v>
      </c>
      <c r="X45" s="8">
        <f t="shared" si="5"/>
        <v>0</v>
      </c>
      <c r="Y45" s="8">
        <f t="shared" si="6"/>
        <v>0</v>
      </c>
      <c r="AA45" s="16">
        <v>1715</v>
      </c>
      <c r="AB45" s="19">
        <f>P44/2</f>
        <v>4333.333333333333</v>
      </c>
      <c r="AC45" s="19">
        <f>Q44/2</f>
        <v>4588.2352941176468</v>
      </c>
      <c r="AD45" s="19">
        <f>R44/2</f>
        <v>4457.1428571428569</v>
      </c>
      <c r="AE45" s="19">
        <f>W44/2</f>
        <v>2895.5882352941176</v>
      </c>
      <c r="AF45" s="19">
        <f>X44/2</f>
        <v>3198.808637379002</v>
      </c>
      <c r="AG45" s="19">
        <f>Y44/2</f>
        <v>2978.3193277310925</v>
      </c>
    </row>
    <row r="46" spans="1:33" x14ac:dyDescent="0.25">
      <c r="A46" t="s">
        <v>151</v>
      </c>
      <c r="B46">
        <v>37</v>
      </c>
      <c r="C46">
        <v>16</v>
      </c>
      <c r="F46" s="9">
        <f t="shared" si="19"/>
        <v>17.777777777777779</v>
      </c>
      <c r="G46" s="9">
        <f t="shared" si="20"/>
        <v>18.823529411764707</v>
      </c>
      <c r="H46" s="9">
        <f>(C46/87.5)*100</f>
        <v>18.285714285714285</v>
      </c>
      <c r="I46" s="9"/>
      <c r="J46" s="12">
        <f t="shared" si="15"/>
        <v>0.19004524886877827</v>
      </c>
      <c r="K46" s="14">
        <v>0.17499999999999999</v>
      </c>
      <c r="L46" s="14">
        <f>(('1 - Eltis SlaveVoyages'!GD124-'1 - Eltis SlaveVoyages'!GE124)/'1 - Eltis SlaveVoyages'!GD124)</f>
        <v>7.2674418604651167E-2</v>
      </c>
      <c r="N46">
        <v>300</v>
      </c>
      <c r="P46" s="8">
        <f t="shared" si="21"/>
        <v>5333.3333333333339</v>
      </c>
      <c r="Q46" s="8">
        <f t="shared" si="22"/>
        <v>5647.0588235294117</v>
      </c>
      <c r="R46" s="8">
        <f t="shared" si="23"/>
        <v>5485.7142857142853</v>
      </c>
      <c r="T46" s="8">
        <f t="shared" si="1"/>
        <v>4319.7586726998497</v>
      </c>
      <c r="U46" s="8">
        <f t="shared" si="2"/>
        <v>4573.8621240351349</v>
      </c>
      <c r="V46" s="8">
        <f t="shared" si="3"/>
        <v>4443.1803490627017</v>
      </c>
      <c r="W46" s="8">
        <f t="shared" si="4"/>
        <v>3563.8009049773759</v>
      </c>
      <c r="X46" s="8">
        <f t="shared" si="5"/>
        <v>4241.4593533930465</v>
      </c>
      <c r="Y46" s="8">
        <f t="shared" si="6"/>
        <v>3665.6237879767291</v>
      </c>
      <c r="AA46" s="16">
        <v>1716</v>
      </c>
      <c r="AB46" s="19">
        <f>P46/2</f>
        <v>2666.666666666667</v>
      </c>
      <c r="AC46" s="19">
        <f>Q46/2</f>
        <v>2823.5294117647059</v>
      </c>
      <c r="AD46" s="19">
        <f>R46/2</f>
        <v>2742.8571428571427</v>
      </c>
      <c r="AE46" s="19">
        <f>W46/2</f>
        <v>1781.900452488688</v>
      </c>
      <c r="AF46" s="19">
        <f>X46/2</f>
        <v>2120.7296766965233</v>
      </c>
      <c r="AG46" s="19">
        <f>Y46/2</f>
        <v>1832.8118939883645</v>
      </c>
    </row>
    <row r="47" spans="1:33" x14ac:dyDescent="0.25">
      <c r="F47" s="9"/>
      <c r="G47" s="9"/>
      <c r="H47" s="9"/>
      <c r="I47" s="9"/>
      <c r="J47" s="12">
        <f t="shared" si="15"/>
        <v>0.19004524886877827</v>
      </c>
      <c r="K47" s="14">
        <v>0.17499999999999999</v>
      </c>
      <c r="L47" s="14">
        <f>(('1 - Eltis SlaveVoyages'!GD125-'1 - Eltis SlaveVoyages'!GE125)/'1 - Eltis SlaveVoyages'!GD125)</f>
        <v>0.11377245508982035</v>
      </c>
      <c r="T47" s="8">
        <f t="shared" si="1"/>
        <v>0</v>
      </c>
      <c r="U47" s="8">
        <f t="shared" si="2"/>
        <v>0</v>
      </c>
      <c r="V47" s="8">
        <f t="shared" si="3"/>
        <v>0</v>
      </c>
      <c r="W47" s="8">
        <f t="shared" si="4"/>
        <v>0</v>
      </c>
      <c r="X47" s="8">
        <f t="shared" si="5"/>
        <v>0</v>
      </c>
      <c r="Y47" s="8">
        <f t="shared" si="6"/>
        <v>0</v>
      </c>
      <c r="AA47" s="16">
        <v>1717</v>
      </c>
      <c r="AB47" s="19">
        <f>P46/2</f>
        <v>2666.666666666667</v>
      </c>
      <c r="AC47" s="19">
        <f>Q46/2</f>
        <v>2823.5294117647059</v>
      </c>
      <c r="AD47" s="19">
        <f>R46/2</f>
        <v>2742.8571428571427</v>
      </c>
      <c r="AE47" s="19">
        <f>W46/2</f>
        <v>1781.900452488688</v>
      </c>
      <c r="AF47" s="19">
        <f>X46/2</f>
        <v>2120.7296766965233</v>
      </c>
      <c r="AG47" s="19">
        <f>Y46/2</f>
        <v>1832.8118939883645</v>
      </c>
    </row>
    <row r="48" spans="1:33" x14ac:dyDescent="0.25">
      <c r="A48" t="s">
        <v>152</v>
      </c>
      <c r="B48">
        <v>33</v>
      </c>
      <c r="C48">
        <v>15</v>
      </c>
      <c r="F48" s="9">
        <f t="shared" si="19"/>
        <v>16.666666666666664</v>
      </c>
      <c r="G48" s="9">
        <f t="shared" si="20"/>
        <v>17.647058823529413</v>
      </c>
      <c r="H48" s="9">
        <f>(C48/87.5)*100</f>
        <v>17.142857142857142</v>
      </c>
      <c r="I48" s="9"/>
      <c r="J48" s="12">
        <f t="shared" si="15"/>
        <v>0.19004524886877827</v>
      </c>
      <c r="K48" s="14">
        <v>0.17499999999999999</v>
      </c>
      <c r="L48" s="14">
        <f>(('1 - Eltis SlaveVoyages'!GD126-'1 - Eltis SlaveVoyages'!GE126)/'1 - Eltis SlaveVoyages'!GD126)</f>
        <v>0.22531645569620254</v>
      </c>
      <c r="N48">
        <v>300</v>
      </c>
      <c r="P48" s="8">
        <f t="shared" si="21"/>
        <v>4999.9999999999991</v>
      </c>
      <c r="Q48" s="8">
        <f t="shared" si="22"/>
        <v>5294.1176470588243</v>
      </c>
      <c r="R48" s="8">
        <f t="shared" si="23"/>
        <v>5142.8571428571431</v>
      </c>
      <c r="T48" s="8">
        <f t="shared" si="1"/>
        <v>4049.7737556561078</v>
      </c>
      <c r="U48" s="8">
        <f t="shared" si="2"/>
        <v>4287.995741282939</v>
      </c>
      <c r="V48" s="8">
        <f t="shared" si="3"/>
        <v>4165.4815772462835</v>
      </c>
      <c r="W48" s="8">
        <f t="shared" si="4"/>
        <v>3137.2930866601746</v>
      </c>
      <c r="X48" s="8">
        <f t="shared" si="5"/>
        <v>3537.5964865584247</v>
      </c>
      <c r="Y48" s="8">
        <f t="shared" si="6"/>
        <v>3436.522301228184</v>
      </c>
      <c r="AA48" s="16">
        <v>1718</v>
      </c>
      <c r="AB48" s="19">
        <f>P48/2</f>
        <v>2499.9999999999995</v>
      </c>
      <c r="AC48" s="19">
        <f>Q48/2</f>
        <v>2647.0588235294122</v>
      </c>
      <c r="AD48" s="19">
        <f>R48/2</f>
        <v>2571.4285714285716</v>
      </c>
      <c r="AE48" s="19">
        <f>W48/2</f>
        <v>1568.6465433300873</v>
      </c>
      <c r="AF48" s="19">
        <f>X48/2</f>
        <v>1768.7982432792123</v>
      </c>
      <c r="AG48" s="19">
        <f>Y48/2</f>
        <v>1718.261150614092</v>
      </c>
    </row>
    <row r="49" spans="1:33" x14ac:dyDescent="0.25">
      <c r="F49" s="9"/>
      <c r="G49" s="9"/>
      <c r="H49" s="9"/>
      <c r="I49" s="9"/>
      <c r="J49" s="12">
        <f t="shared" si="15"/>
        <v>0.19004524886877827</v>
      </c>
      <c r="K49" s="14">
        <v>0.17499999999999999</v>
      </c>
      <c r="L49" s="14">
        <f>(('1 - Eltis SlaveVoyages'!GD127-'1 - Eltis SlaveVoyages'!GE127)/'1 - Eltis SlaveVoyages'!GD127)</f>
        <v>0.22023217247097845</v>
      </c>
      <c r="T49" s="8">
        <f t="shared" si="1"/>
        <v>0</v>
      </c>
      <c r="U49" s="8">
        <f t="shared" si="2"/>
        <v>0</v>
      </c>
      <c r="V49" s="8">
        <f t="shared" si="3"/>
        <v>0</v>
      </c>
      <c r="W49" s="8">
        <f t="shared" si="4"/>
        <v>0</v>
      </c>
      <c r="X49" s="8">
        <f t="shared" si="5"/>
        <v>0</v>
      </c>
      <c r="Y49" s="8">
        <f t="shared" si="6"/>
        <v>0</v>
      </c>
      <c r="AA49" s="16">
        <v>1719</v>
      </c>
      <c r="AB49" s="19">
        <f>P48/2</f>
        <v>2499.9999999999995</v>
      </c>
      <c r="AC49" s="19">
        <f>Q48/2</f>
        <v>2647.0588235294122</v>
      </c>
      <c r="AD49" s="19">
        <f>R48/2</f>
        <v>2571.4285714285716</v>
      </c>
      <c r="AE49" s="19">
        <f>W48/2</f>
        <v>1568.6465433300873</v>
      </c>
      <c r="AF49" s="19">
        <f>X48/2</f>
        <v>1768.7982432792123</v>
      </c>
      <c r="AG49" s="19">
        <f>Y48/2</f>
        <v>1718.261150614092</v>
      </c>
    </row>
    <row r="50" spans="1:33" x14ac:dyDescent="0.25">
      <c r="A50" t="s">
        <v>153</v>
      </c>
      <c r="B50">
        <v>25</v>
      </c>
      <c r="C50">
        <v>11</v>
      </c>
      <c r="F50" s="9">
        <f t="shared" si="19"/>
        <v>12.222222222222221</v>
      </c>
      <c r="G50" s="9">
        <f t="shared" si="20"/>
        <v>12.941176470588237</v>
      </c>
      <c r="H50" s="9">
        <f>(C50/87.5)*100</f>
        <v>12.571428571428573</v>
      </c>
      <c r="I50" s="9"/>
      <c r="J50" s="12">
        <f t="shared" si="15"/>
        <v>0.19004524886877827</v>
      </c>
      <c r="K50" s="14">
        <v>0.17499999999999999</v>
      </c>
      <c r="L50" s="14">
        <f>(('1 - Eltis SlaveVoyages'!GD128-'1 - Eltis SlaveVoyages'!GE128)/'1 - Eltis SlaveVoyages'!GD128)</f>
        <v>0.14303717706364208</v>
      </c>
      <c r="N50">
        <v>300</v>
      </c>
      <c r="P50" s="8">
        <f t="shared" si="21"/>
        <v>3666.6666666666665</v>
      </c>
      <c r="Q50" s="8">
        <f t="shared" si="22"/>
        <v>3882.3529411764712</v>
      </c>
      <c r="R50" s="8">
        <f t="shared" si="23"/>
        <v>3771.428571428572</v>
      </c>
      <c r="T50" s="8">
        <f t="shared" si="1"/>
        <v>2969.8340874811461</v>
      </c>
      <c r="U50" s="8">
        <f t="shared" si="2"/>
        <v>3144.5302102741553</v>
      </c>
      <c r="V50" s="8">
        <f t="shared" si="3"/>
        <v>3054.6864899806083</v>
      </c>
      <c r="W50" s="8">
        <f t="shared" si="4"/>
        <v>2450.1131221719456</v>
      </c>
      <c r="X50" s="8">
        <f t="shared" si="5"/>
        <v>2694.7454858051992</v>
      </c>
      <c r="Y50" s="8">
        <f t="shared" si="6"/>
        <v>2520.1163542340018</v>
      </c>
      <c r="AA50" s="16">
        <v>1720</v>
      </c>
      <c r="AB50" s="19">
        <f>P50/2</f>
        <v>1833.3333333333333</v>
      </c>
      <c r="AC50" s="19">
        <f>Q50/2</f>
        <v>1941.1764705882356</v>
      </c>
      <c r="AD50" s="19">
        <f>R50/2</f>
        <v>1885.714285714286</v>
      </c>
      <c r="AE50" s="19">
        <f>W50/2</f>
        <v>1225.0565610859728</v>
      </c>
      <c r="AF50" s="19">
        <f>X50/2</f>
        <v>1347.3727429025996</v>
      </c>
      <c r="AG50" s="19">
        <f>Y50/2</f>
        <v>1260.0581771170009</v>
      </c>
    </row>
    <row r="51" spans="1:33" x14ac:dyDescent="0.25">
      <c r="F51" s="9"/>
      <c r="G51" s="9"/>
      <c r="H51" s="9"/>
      <c r="I51" s="9"/>
      <c r="J51" s="12">
        <f t="shared" si="15"/>
        <v>0.19004524886877827</v>
      </c>
      <c r="K51" s="14">
        <v>0.17499999999999999</v>
      </c>
      <c r="L51" s="14">
        <f>(('1 - Eltis SlaveVoyages'!GD129-'1 - Eltis SlaveVoyages'!GE129)/'1 - Eltis SlaveVoyages'!GD129)</f>
        <v>0.15047021943573669</v>
      </c>
      <c r="T51" s="8">
        <f t="shared" si="1"/>
        <v>0</v>
      </c>
      <c r="U51" s="8">
        <f t="shared" si="2"/>
        <v>0</v>
      </c>
      <c r="V51" s="8">
        <f t="shared" si="3"/>
        <v>0</v>
      </c>
      <c r="W51" s="8">
        <f t="shared" si="4"/>
        <v>0</v>
      </c>
      <c r="X51" s="8">
        <f t="shared" si="5"/>
        <v>0</v>
      </c>
      <c r="Y51" s="8">
        <f t="shared" si="6"/>
        <v>0</v>
      </c>
      <c r="AA51" s="16">
        <v>1721</v>
      </c>
      <c r="AB51" s="19">
        <f>P50/2</f>
        <v>1833.3333333333333</v>
      </c>
      <c r="AC51" s="19">
        <f>Q50/2</f>
        <v>1941.1764705882356</v>
      </c>
      <c r="AD51" s="19">
        <f>R50/2</f>
        <v>1885.714285714286</v>
      </c>
      <c r="AE51" s="19">
        <f>W50/2</f>
        <v>1225.0565610859728</v>
      </c>
      <c r="AF51" s="19">
        <f>X50/2</f>
        <v>1347.3727429025996</v>
      </c>
      <c r="AG51" s="19">
        <f>Y50/2</f>
        <v>1260.0581771170009</v>
      </c>
    </row>
    <row r="52" spans="1:33" x14ac:dyDescent="0.25">
      <c r="A52" t="s">
        <v>154</v>
      </c>
      <c r="B52">
        <v>11</v>
      </c>
      <c r="C52">
        <v>6</v>
      </c>
      <c r="F52" s="9">
        <f t="shared" si="19"/>
        <v>6.666666666666667</v>
      </c>
      <c r="G52" s="9">
        <f t="shared" si="20"/>
        <v>7.0588235294117645</v>
      </c>
      <c r="H52" s="9">
        <f>(C52/87.5)*100</f>
        <v>6.8571428571428577</v>
      </c>
      <c r="I52" s="9"/>
      <c r="J52" s="12">
        <f t="shared" si="15"/>
        <v>0.19004524886877827</v>
      </c>
      <c r="K52" s="14">
        <v>0.17499999999999999</v>
      </c>
      <c r="L52" s="14">
        <f>(('1 - Eltis SlaveVoyages'!GD130-'1 - Eltis SlaveVoyages'!GE130)/'1 - Eltis SlaveVoyages'!GD130)</f>
        <v>0.27789699570815452</v>
      </c>
      <c r="N52">
        <v>300</v>
      </c>
      <c r="P52" s="8">
        <f t="shared" si="21"/>
        <v>2000</v>
      </c>
      <c r="Q52" s="8">
        <f t="shared" si="22"/>
        <v>2117.6470588235293</v>
      </c>
      <c r="R52" s="8">
        <f t="shared" si="23"/>
        <v>2057.1428571428573</v>
      </c>
      <c r="T52" s="8">
        <f t="shared" si="1"/>
        <v>1619.9095022624435</v>
      </c>
      <c r="U52" s="8">
        <f t="shared" si="2"/>
        <v>1715.1982965131754</v>
      </c>
      <c r="V52" s="8">
        <f t="shared" si="3"/>
        <v>1666.1926308985135</v>
      </c>
      <c r="W52" s="8">
        <f t="shared" si="4"/>
        <v>1169.7415182646187</v>
      </c>
      <c r="X52" s="8">
        <f t="shared" si="5"/>
        <v>1415.0385946233696</v>
      </c>
      <c r="Y52" s="8">
        <f t="shared" si="6"/>
        <v>1374.6089204912737</v>
      </c>
      <c r="AA52" s="16">
        <v>1722</v>
      </c>
      <c r="AB52" s="19">
        <f>P52/2</f>
        <v>1000</v>
      </c>
      <c r="AC52" s="19">
        <f>Q52/2</f>
        <v>1058.8235294117646</v>
      </c>
      <c r="AD52" s="19">
        <f>R52/2</f>
        <v>1028.5714285714287</v>
      </c>
      <c r="AE52" s="19">
        <f>W52/2</f>
        <v>584.87075913230933</v>
      </c>
      <c r="AF52" s="19">
        <f>X52/2</f>
        <v>707.5192973116848</v>
      </c>
      <c r="AG52" s="19">
        <f>Y52/2</f>
        <v>687.30446024563685</v>
      </c>
    </row>
    <row r="53" spans="1:33" x14ac:dyDescent="0.25">
      <c r="F53" s="9"/>
      <c r="G53" s="9"/>
      <c r="H53" s="9"/>
      <c r="I53" s="9"/>
      <c r="J53" s="12">
        <f t="shared" si="15"/>
        <v>0.19004524886877827</v>
      </c>
      <c r="K53" s="14">
        <v>0.17499999999999999</v>
      </c>
      <c r="L53" s="14">
        <f>(('1 - Eltis SlaveVoyages'!GD131-'1 - Eltis SlaveVoyages'!GE131)/'1 - Eltis SlaveVoyages'!GD131)</f>
        <v>9.6622613803230548E-2</v>
      </c>
      <c r="T53" s="8">
        <f t="shared" si="1"/>
        <v>0</v>
      </c>
      <c r="U53" s="8">
        <f t="shared" si="2"/>
        <v>0</v>
      </c>
      <c r="V53" s="8">
        <f t="shared" si="3"/>
        <v>0</v>
      </c>
      <c r="W53" s="8">
        <f t="shared" si="4"/>
        <v>0</v>
      </c>
      <c r="X53" s="8">
        <f t="shared" si="5"/>
        <v>0</v>
      </c>
      <c r="Y53" s="8">
        <f t="shared" si="6"/>
        <v>0</v>
      </c>
      <c r="AA53" s="16">
        <v>1723</v>
      </c>
      <c r="AB53" s="19">
        <f>P52/2</f>
        <v>1000</v>
      </c>
      <c r="AC53" s="19">
        <f>Q52/2</f>
        <v>1058.8235294117646</v>
      </c>
      <c r="AD53" s="19">
        <f>R52/2</f>
        <v>1028.5714285714287</v>
      </c>
      <c r="AE53" s="19">
        <f>W52/2</f>
        <v>584.87075913230933</v>
      </c>
      <c r="AF53" s="19">
        <f>X52/2</f>
        <v>707.5192973116848</v>
      </c>
      <c r="AG53" s="19">
        <f>Y52/2</f>
        <v>687.30446024563685</v>
      </c>
    </row>
    <row r="54" spans="1:33" x14ac:dyDescent="0.25">
      <c r="A54" t="s">
        <v>155</v>
      </c>
      <c r="B54">
        <v>12</v>
      </c>
      <c r="C54">
        <v>4</v>
      </c>
      <c r="F54" s="9">
        <f t="shared" si="19"/>
        <v>4.4444444444444446</v>
      </c>
      <c r="G54" s="9">
        <f t="shared" si="20"/>
        <v>4.7058823529411766</v>
      </c>
      <c r="H54" s="9">
        <f>(C54/87.5)*100</f>
        <v>4.5714285714285712</v>
      </c>
      <c r="I54" s="9"/>
      <c r="J54" s="12">
        <f t="shared" si="15"/>
        <v>0.19004524886877827</v>
      </c>
      <c r="K54" s="14">
        <v>0.17499999999999999</v>
      </c>
      <c r="L54" s="14">
        <f>(('1 - Eltis SlaveVoyages'!GD132-'1 - Eltis SlaveVoyages'!GE132)/'1 - Eltis SlaveVoyages'!GD132)</f>
        <v>0.12818261633011413</v>
      </c>
      <c r="N54">
        <v>300</v>
      </c>
      <c r="P54" s="8">
        <f t="shared" si="21"/>
        <v>1333.3333333333335</v>
      </c>
      <c r="Q54" s="8">
        <f t="shared" si="22"/>
        <v>1411.7647058823529</v>
      </c>
      <c r="R54" s="8">
        <f t="shared" si="23"/>
        <v>1371.4285714285713</v>
      </c>
      <c r="T54" s="8">
        <f t="shared" si="1"/>
        <v>1079.9396681749624</v>
      </c>
      <c r="U54" s="8">
        <f t="shared" si="2"/>
        <v>1143.4655310087837</v>
      </c>
      <c r="V54" s="8">
        <f t="shared" si="3"/>
        <v>1110.7950872656754</v>
      </c>
      <c r="W54" s="8">
        <f t="shared" si="4"/>
        <v>890.95022624434398</v>
      </c>
      <c r="X54" s="8">
        <f t="shared" si="5"/>
        <v>996.89312756077459</v>
      </c>
      <c r="Y54" s="8">
        <f t="shared" si="6"/>
        <v>916.40594699418227</v>
      </c>
      <c r="AA54" s="16">
        <v>1724</v>
      </c>
      <c r="AB54" s="19">
        <f>P54/2</f>
        <v>666.66666666666674</v>
      </c>
      <c r="AC54" s="19">
        <f>Q54/2</f>
        <v>705.88235294117646</v>
      </c>
      <c r="AD54" s="19">
        <f>R54/2</f>
        <v>685.71428571428567</v>
      </c>
      <c r="AE54" s="19">
        <f>W54/2</f>
        <v>445.47511312217199</v>
      </c>
      <c r="AF54" s="19">
        <f>X54/2</f>
        <v>498.44656378038729</v>
      </c>
      <c r="AG54" s="19">
        <f>Y54/2</f>
        <v>458.20297349709114</v>
      </c>
    </row>
    <row r="55" spans="1:33" x14ac:dyDescent="0.25">
      <c r="F55" s="9"/>
      <c r="G55" s="9"/>
      <c r="H55" s="9"/>
      <c r="I55" s="9"/>
      <c r="J55" s="12">
        <f t="shared" si="15"/>
        <v>0.19004524886877827</v>
      </c>
      <c r="K55" s="14">
        <v>0.17499999999999999</v>
      </c>
      <c r="L55" s="14">
        <f>(('1 - Eltis SlaveVoyages'!GD133-'1 - Eltis SlaveVoyages'!GE133)/'1 - Eltis SlaveVoyages'!GD133)</f>
        <v>0.10009861932938856</v>
      </c>
      <c r="T55" s="8">
        <f t="shared" si="1"/>
        <v>0</v>
      </c>
      <c r="U55" s="8">
        <f t="shared" si="2"/>
        <v>0</v>
      </c>
      <c r="V55" s="8">
        <f t="shared" si="3"/>
        <v>0</v>
      </c>
      <c r="W55" s="8">
        <f t="shared" si="4"/>
        <v>0</v>
      </c>
      <c r="X55" s="8">
        <f t="shared" si="5"/>
        <v>0</v>
      </c>
      <c r="Y55" s="8">
        <f t="shared" si="6"/>
        <v>0</v>
      </c>
      <c r="AA55" s="16">
        <v>1725</v>
      </c>
      <c r="AB55" s="19">
        <f>P54/2</f>
        <v>666.66666666666674</v>
      </c>
      <c r="AC55" s="19">
        <f>Q54/2</f>
        <v>705.88235294117646</v>
      </c>
      <c r="AD55" s="19">
        <f>R54/2</f>
        <v>685.71428571428567</v>
      </c>
      <c r="AE55" s="19">
        <f>W54/2</f>
        <v>445.47511312217199</v>
      </c>
      <c r="AF55" s="19">
        <f>X54/2</f>
        <v>498.44656378038729</v>
      </c>
      <c r="AG55" s="19">
        <f>Y54/2</f>
        <v>458.20297349709114</v>
      </c>
    </row>
    <row r="56" spans="1:33" x14ac:dyDescent="0.25">
      <c r="A56" t="s">
        <v>156</v>
      </c>
      <c r="B56">
        <v>5</v>
      </c>
      <c r="C56">
        <v>2</v>
      </c>
      <c r="F56" s="9">
        <f t="shared" si="19"/>
        <v>2.2222222222222223</v>
      </c>
      <c r="G56" s="9">
        <f t="shared" si="20"/>
        <v>2.3529411764705883</v>
      </c>
      <c r="H56" s="9">
        <f>(C56/87.5)*100</f>
        <v>2.2857142857142856</v>
      </c>
      <c r="I56" s="9"/>
      <c r="J56" s="12">
        <f t="shared" si="15"/>
        <v>0.19004524886877827</v>
      </c>
      <c r="K56" s="14">
        <v>0.17499999999999999</v>
      </c>
      <c r="L56" s="14">
        <f>(('1 - Eltis SlaveVoyages'!GD134-'1 - Eltis SlaveVoyages'!GE134)/'1 - Eltis SlaveVoyages'!GD134)</f>
        <v>0.20977428038931456</v>
      </c>
      <c r="N56">
        <v>300</v>
      </c>
      <c r="P56" s="8">
        <f t="shared" si="21"/>
        <v>666.66666666666674</v>
      </c>
      <c r="Q56" s="8">
        <f t="shared" si="22"/>
        <v>705.88235294117646</v>
      </c>
      <c r="R56" s="8">
        <f t="shared" si="23"/>
        <v>685.71428571428567</v>
      </c>
      <c r="T56" s="8">
        <f t="shared" si="1"/>
        <v>539.96983408748122</v>
      </c>
      <c r="U56" s="8">
        <f t="shared" si="2"/>
        <v>571.73276550439186</v>
      </c>
      <c r="V56" s="8">
        <f t="shared" si="3"/>
        <v>555.39754363283771</v>
      </c>
      <c r="W56" s="8">
        <f t="shared" si="4"/>
        <v>426.69805070984228</v>
      </c>
      <c r="X56" s="8">
        <f t="shared" si="5"/>
        <v>471.67953154112331</v>
      </c>
      <c r="Y56" s="8">
        <f t="shared" si="6"/>
        <v>458.20297349709114</v>
      </c>
      <c r="AA56" s="16">
        <v>1726</v>
      </c>
      <c r="AB56" s="19">
        <f>P56/2</f>
        <v>333.33333333333337</v>
      </c>
      <c r="AC56" s="19">
        <f>Q56/2</f>
        <v>352.94117647058823</v>
      </c>
      <c r="AD56" s="19">
        <f>R56/2</f>
        <v>342.85714285714283</v>
      </c>
      <c r="AE56" s="19">
        <f>W56/2</f>
        <v>213.34902535492114</v>
      </c>
      <c r="AF56" s="19">
        <f>X56/2</f>
        <v>235.83976577056166</v>
      </c>
      <c r="AG56" s="19">
        <f>Y56/2</f>
        <v>229.10148674854557</v>
      </c>
    </row>
    <row r="57" spans="1:33" x14ac:dyDescent="0.25">
      <c r="F57" s="9"/>
      <c r="G57" s="9"/>
      <c r="H57" s="9"/>
      <c r="I57" s="9"/>
      <c r="J57" s="12">
        <f t="shared" si="15"/>
        <v>0.19004524886877827</v>
      </c>
      <c r="K57" s="14">
        <v>0.17499999999999999</v>
      </c>
      <c r="L57" s="14">
        <f>(('1 - Eltis SlaveVoyages'!GD135-'1 - Eltis SlaveVoyages'!GE135)/'1 - Eltis SlaveVoyages'!GD135)</f>
        <v>0.11903499469777307</v>
      </c>
      <c r="T57" s="8">
        <f t="shared" si="1"/>
        <v>0</v>
      </c>
      <c r="U57" s="8">
        <f t="shared" si="2"/>
        <v>0</v>
      </c>
      <c r="V57" s="8">
        <f t="shared" si="3"/>
        <v>0</v>
      </c>
      <c r="W57" s="8">
        <f t="shared" si="4"/>
        <v>0</v>
      </c>
      <c r="X57" s="8">
        <f t="shared" si="5"/>
        <v>0</v>
      </c>
      <c r="Y57" s="8">
        <f t="shared" si="6"/>
        <v>0</v>
      </c>
      <c r="AA57" s="16">
        <v>1727</v>
      </c>
      <c r="AB57" s="19">
        <f>P56/2</f>
        <v>333.33333333333337</v>
      </c>
      <c r="AC57" s="19">
        <f>Q56/2</f>
        <v>352.94117647058823</v>
      </c>
      <c r="AD57" s="19">
        <f>R56/2</f>
        <v>342.85714285714283</v>
      </c>
      <c r="AE57" s="19">
        <f>W56/2</f>
        <v>213.34902535492114</v>
      </c>
      <c r="AF57" s="19">
        <f>X56/2</f>
        <v>235.83976577056166</v>
      </c>
      <c r="AG57" s="19">
        <f>Y56/2</f>
        <v>229.10148674854557</v>
      </c>
    </row>
    <row r="58" spans="1:33" x14ac:dyDescent="0.25">
      <c r="A58" t="s">
        <v>157</v>
      </c>
      <c r="B58">
        <v>3</v>
      </c>
      <c r="C58">
        <v>2</v>
      </c>
      <c r="F58" s="9">
        <f t="shared" si="19"/>
        <v>2.2222222222222223</v>
      </c>
      <c r="G58" s="9">
        <f t="shared" si="20"/>
        <v>2.3529411764705883</v>
      </c>
      <c r="H58" s="9">
        <f>(C58/87.5)*100</f>
        <v>2.2857142857142856</v>
      </c>
      <c r="I58" s="9"/>
      <c r="J58" s="12">
        <f t="shared" si="15"/>
        <v>0.19004524886877827</v>
      </c>
      <c r="K58" s="14">
        <v>0.17499999999999999</v>
      </c>
      <c r="L58" s="14">
        <f>(('1 - Eltis SlaveVoyages'!GD136-'1 - Eltis SlaveVoyages'!GE136)/'1 - Eltis SlaveVoyages'!GD136)</f>
        <v>0.10676156583629894</v>
      </c>
      <c r="N58">
        <v>300</v>
      </c>
      <c r="P58" s="8">
        <f t="shared" si="21"/>
        <v>666.66666666666674</v>
      </c>
      <c r="Q58" s="8">
        <f t="shared" si="22"/>
        <v>705.88235294117646</v>
      </c>
      <c r="R58" s="8">
        <f t="shared" si="23"/>
        <v>685.71428571428567</v>
      </c>
      <c r="T58" s="8">
        <f t="shared" si="1"/>
        <v>539.96983408748122</v>
      </c>
      <c r="U58" s="8">
        <f t="shared" si="2"/>
        <v>571.73276550439186</v>
      </c>
      <c r="V58" s="8">
        <f t="shared" si="3"/>
        <v>555.39754363283771</v>
      </c>
      <c r="W58" s="8">
        <f t="shared" si="4"/>
        <v>445.47511312217199</v>
      </c>
      <c r="X58" s="8">
        <f t="shared" si="5"/>
        <v>510.69368021922548</v>
      </c>
      <c r="Y58" s="8">
        <f t="shared" si="6"/>
        <v>458.20297349709114</v>
      </c>
      <c r="AA58" s="16">
        <v>1728</v>
      </c>
      <c r="AB58" s="19">
        <f>P58/2</f>
        <v>333.33333333333337</v>
      </c>
      <c r="AC58" s="19">
        <f>Q58/2</f>
        <v>352.94117647058823</v>
      </c>
      <c r="AD58" s="19">
        <f>R58/2</f>
        <v>342.85714285714283</v>
      </c>
      <c r="AE58" s="19">
        <f>W58/2</f>
        <v>222.737556561086</v>
      </c>
      <c r="AF58" s="19">
        <f>X58/2</f>
        <v>255.34684010961274</v>
      </c>
      <c r="AG58" s="19">
        <f>Y58/2</f>
        <v>229.10148674854557</v>
      </c>
    </row>
    <row r="59" spans="1:33" x14ac:dyDescent="0.25">
      <c r="F59" s="9"/>
      <c r="G59" s="9"/>
      <c r="H59" s="9"/>
      <c r="I59" s="9"/>
      <c r="J59" s="12">
        <f t="shared" si="15"/>
        <v>0.19004524886877827</v>
      </c>
      <c r="K59" s="14">
        <v>0.17499999999999999</v>
      </c>
      <c r="L59" s="14">
        <f>(('1 - Eltis SlaveVoyages'!GD137-'1 - Eltis SlaveVoyages'!GE137)/'1 - Eltis SlaveVoyages'!GD137)</f>
        <v>0.17412935323383086</v>
      </c>
      <c r="T59" s="8">
        <f t="shared" si="1"/>
        <v>0</v>
      </c>
      <c r="U59" s="8">
        <f t="shared" si="2"/>
        <v>0</v>
      </c>
      <c r="V59" s="8">
        <f t="shared" si="3"/>
        <v>0</v>
      </c>
      <c r="W59" s="8">
        <f t="shared" si="4"/>
        <v>0</v>
      </c>
      <c r="X59" s="8">
        <f t="shared" si="5"/>
        <v>0</v>
      </c>
      <c r="Y59" s="8">
        <f t="shared" si="6"/>
        <v>0</v>
      </c>
      <c r="AA59" s="16">
        <v>1729</v>
      </c>
      <c r="AB59" s="19">
        <f>P58/2</f>
        <v>333.33333333333337</v>
      </c>
      <c r="AC59" s="19">
        <f>Q58/2</f>
        <v>352.94117647058823</v>
      </c>
      <c r="AD59" s="19">
        <f>R58/2</f>
        <v>342.85714285714283</v>
      </c>
      <c r="AE59" s="19">
        <f>W58/2</f>
        <v>222.737556561086</v>
      </c>
      <c r="AF59" s="19">
        <f>X58/2</f>
        <v>255.34684010961274</v>
      </c>
      <c r="AG59" s="19">
        <f>Y58/2</f>
        <v>229.10148674854557</v>
      </c>
    </row>
    <row r="60" spans="1:33" x14ac:dyDescent="0.25">
      <c r="A60" t="s">
        <v>158</v>
      </c>
      <c r="B60">
        <v>6</v>
      </c>
      <c r="C60">
        <v>1</v>
      </c>
      <c r="F60" s="9">
        <f t="shared" si="19"/>
        <v>1.1111111111111112</v>
      </c>
      <c r="G60" s="9">
        <f t="shared" si="20"/>
        <v>1.1764705882352942</v>
      </c>
      <c r="H60" s="9">
        <f>(C60/87.5)*100</f>
        <v>1.1428571428571428</v>
      </c>
      <c r="I60" s="9"/>
      <c r="J60" s="12">
        <f t="shared" si="15"/>
        <v>0.19004524886877827</v>
      </c>
      <c r="K60" s="14">
        <v>0.17499999999999999</v>
      </c>
      <c r="L60" s="14">
        <f>(('1 - Eltis SlaveVoyages'!GD138-'1 - Eltis SlaveVoyages'!GE138)/'1 - Eltis SlaveVoyages'!GD138)</f>
        <v>0.12986381322957199</v>
      </c>
      <c r="N60">
        <v>300</v>
      </c>
      <c r="P60" s="8">
        <f t="shared" si="21"/>
        <v>333.33333333333337</v>
      </c>
      <c r="Q60" s="8">
        <f t="shared" si="22"/>
        <v>352.94117647058823</v>
      </c>
      <c r="R60" s="8">
        <f t="shared" si="23"/>
        <v>342.85714285714283</v>
      </c>
      <c r="T60" s="8">
        <f t="shared" si="1"/>
        <v>269.98491704374061</v>
      </c>
      <c r="U60" s="8">
        <f t="shared" si="2"/>
        <v>285.86638275219593</v>
      </c>
      <c r="V60" s="8">
        <f t="shared" si="3"/>
        <v>277.69877181641885</v>
      </c>
      <c r="W60" s="8">
        <f t="shared" si="4"/>
        <v>222.737556561086</v>
      </c>
      <c r="X60" s="8">
        <f t="shared" si="5"/>
        <v>248.74268421385142</v>
      </c>
      <c r="Y60" s="8">
        <f t="shared" si="6"/>
        <v>229.10148674854557</v>
      </c>
      <c r="AA60" s="16">
        <v>1730</v>
      </c>
      <c r="AB60" s="19">
        <f>P60/2</f>
        <v>166.66666666666669</v>
      </c>
      <c r="AC60" s="19">
        <f>Q60/2</f>
        <v>176.47058823529412</v>
      </c>
      <c r="AD60" s="19">
        <f>R60/2</f>
        <v>171.42857142857142</v>
      </c>
      <c r="AE60" s="19">
        <f>W60/2</f>
        <v>111.368778280543</v>
      </c>
      <c r="AF60" s="19">
        <f>X60/2</f>
        <v>124.37134210692571</v>
      </c>
      <c r="AG60" s="19">
        <f>Y60/2</f>
        <v>114.55074337427278</v>
      </c>
    </row>
    <row r="61" spans="1:33" s="2" customFormat="1" x14ac:dyDescent="0.25">
      <c r="A61" s="2" t="s">
        <v>159</v>
      </c>
      <c r="B61" s="2">
        <f>SUM(B30:B60)</f>
        <v>442</v>
      </c>
      <c r="C61" s="2">
        <f>SUM(C30:C60)</f>
        <v>150</v>
      </c>
      <c r="F61" s="10">
        <f>(C61/90)*100</f>
        <v>166.66666666666669</v>
      </c>
      <c r="G61" s="10">
        <f>(C61/85)*100</f>
        <v>176.47058823529412</v>
      </c>
      <c r="H61" s="10">
        <f>(C61/87.5)*100</f>
        <v>171.42857142857142</v>
      </c>
      <c r="I61" s="10"/>
      <c r="J61" s="12">
        <f t="shared" si="15"/>
        <v>0.19004524886877827</v>
      </c>
      <c r="K61" s="14">
        <v>0.17499999999999999</v>
      </c>
      <c r="L61" s="14">
        <f>(('1 - Eltis SlaveVoyages'!GD139-'1 - Eltis SlaveVoyages'!GE139)/'1 - Eltis SlaveVoyages'!GD139)</f>
        <v>0.18185636287274254</v>
      </c>
      <c r="N61" s="2">
        <v>300</v>
      </c>
      <c r="P61" s="7">
        <f t="shared" si="21"/>
        <v>50000.000000000007</v>
      </c>
      <c r="Q61" s="7">
        <f t="shared" si="22"/>
        <v>52941.176470588238</v>
      </c>
      <c r="R61" s="7">
        <f t="shared" si="23"/>
        <v>51428.571428571428</v>
      </c>
      <c r="S61" s="7"/>
      <c r="T61" s="8">
        <f t="shared" si="1"/>
        <v>40497.737556561093</v>
      </c>
      <c r="U61" s="8">
        <f t="shared" si="2"/>
        <v>42879.95741282939</v>
      </c>
      <c r="V61" s="8">
        <f t="shared" si="3"/>
        <v>41654.815772462833</v>
      </c>
      <c r="W61" s="8">
        <f t="shared" si="4"/>
        <v>33132.966299950029</v>
      </c>
      <c r="X61" s="8">
        <f t="shared" si="5"/>
        <v>35375.964865584247</v>
      </c>
      <c r="Y61" s="8">
        <f t="shared" si="6"/>
        <v>34365.223012281836</v>
      </c>
      <c r="AA61" s="16">
        <v>1731</v>
      </c>
      <c r="AB61" s="19">
        <f>P60/2</f>
        <v>166.66666666666669</v>
      </c>
      <c r="AC61" s="19">
        <f>Q60/2</f>
        <v>176.47058823529412</v>
      </c>
      <c r="AD61" s="19">
        <f>R60/2</f>
        <v>171.42857142857142</v>
      </c>
      <c r="AE61" s="19">
        <f>W60/2</f>
        <v>111.368778280543</v>
      </c>
      <c r="AF61" s="19">
        <f>X60/2</f>
        <v>124.37134210692571</v>
      </c>
      <c r="AG61" s="19">
        <f>Y60/2</f>
        <v>114.55074337427278</v>
      </c>
    </row>
    <row r="62" spans="1:33" x14ac:dyDescent="0.25">
      <c r="A62" s="2" t="s">
        <v>160</v>
      </c>
      <c r="B62" s="2">
        <f>B61+B29</f>
        <v>725</v>
      </c>
      <c r="C62" s="2">
        <f>C61+C29</f>
        <v>199</v>
      </c>
      <c r="D62" s="2"/>
      <c r="E62" s="2"/>
      <c r="F62" s="10">
        <f>F61+F29</f>
        <v>221.11111111111114</v>
      </c>
      <c r="G62" s="10">
        <f>G61+G29</f>
        <v>234.11764705882354</v>
      </c>
      <c r="H62" s="10">
        <f>H61+H29</f>
        <v>227.42857142857142</v>
      </c>
      <c r="I62" s="10"/>
      <c r="J62" s="13"/>
      <c r="K62" s="10"/>
      <c r="L62" s="10"/>
      <c r="M62" s="2"/>
      <c r="N62" s="2"/>
      <c r="O62" s="2"/>
      <c r="P62" s="7">
        <f>P61+P29</f>
        <v>69055.555555555562</v>
      </c>
      <c r="Q62" s="7">
        <f>Q61+Q29</f>
        <v>73117.647058823524</v>
      </c>
      <c r="R62" s="7">
        <f>R61+R29</f>
        <v>71028.571428571435</v>
      </c>
      <c r="S62" s="7"/>
      <c r="T62" s="7">
        <f t="shared" ref="T62:Y62" si="24">T61+T29</f>
        <v>55931.875314228266</v>
      </c>
      <c r="U62" s="7">
        <f t="shared" si="24"/>
        <v>59221.985626829919</v>
      </c>
      <c r="V62" s="7">
        <f t="shared" si="24"/>
        <v>57529.928894634781</v>
      </c>
      <c r="W62" s="7">
        <f t="shared" si="24"/>
        <v>45866.129950025439</v>
      </c>
      <c r="X62" s="7">
        <f t="shared" si="24"/>
        <v>49396.582519647542</v>
      </c>
      <c r="Y62" s="7">
        <f t="shared" si="24"/>
        <v>47462.191338073695</v>
      </c>
      <c r="Z62" s="2"/>
      <c r="AB62" s="19"/>
      <c r="AC62" s="19"/>
      <c r="AD62" s="19"/>
    </row>
    <row r="63" spans="1:33" x14ac:dyDescent="0.25">
      <c r="AB63" s="19"/>
      <c r="AC63" s="19"/>
      <c r="AD63" s="19"/>
    </row>
    <row r="64" spans="1:33" x14ac:dyDescent="0.25">
      <c r="A64" t="s">
        <v>236</v>
      </c>
      <c r="Z64" s="2"/>
    </row>
    <row r="65" spans="1:26" x14ac:dyDescent="0.25">
      <c r="A65" s="2" t="s">
        <v>142</v>
      </c>
      <c r="B65" s="2" t="s">
        <v>163</v>
      </c>
      <c r="C65" s="2"/>
      <c r="D65" s="2"/>
      <c r="E65" s="2"/>
      <c r="F65" s="10">
        <v>55</v>
      </c>
      <c r="G65" s="10">
        <v>60</v>
      </c>
      <c r="H65" s="9"/>
      <c r="I65" s="9"/>
      <c r="J65" s="13"/>
      <c r="K65" s="9"/>
      <c r="L65" s="9"/>
      <c r="M65" s="2"/>
      <c r="N65" s="2">
        <v>350</v>
      </c>
      <c r="P65" s="7">
        <v>19000</v>
      </c>
      <c r="Q65" s="7">
        <v>21000</v>
      </c>
      <c r="Z65" s="2"/>
    </row>
    <row r="66" spans="1:26" x14ac:dyDescent="0.25">
      <c r="A66" s="2" t="s">
        <v>142</v>
      </c>
      <c r="B66" s="2" t="s">
        <v>164</v>
      </c>
      <c r="C66" s="2"/>
      <c r="D66" s="2"/>
      <c r="E66" s="2"/>
      <c r="F66" s="10">
        <v>167</v>
      </c>
      <c r="G66" s="10">
        <v>177</v>
      </c>
      <c r="H66" s="9"/>
      <c r="I66" s="9"/>
      <c r="J66" s="13"/>
      <c r="K66" s="9"/>
      <c r="L66" s="9"/>
      <c r="M66" s="2"/>
      <c r="N66" s="2">
        <v>300</v>
      </c>
      <c r="P66" s="7">
        <v>50000</v>
      </c>
      <c r="Q66" s="7">
        <v>53000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281"/>
  <sheetViews>
    <sheetView zoomScale="55" zoomScaleNormal="55" workbookViewId="0">
      <pane xSplit="1" ySplit="7" topLeftCell="P8" activePane="bottomRight" state="frozen"/>
      <selection pane="topRight" activeCell="B1" sqref="B1"/>
      <selection pane="bottomLeft" activeCell="A8" sqref="A8"/>
      <selection pane="bottomRight" activeCell="B3" sqref="B3"/>
    </sheetView>
  </sheetViews>
  <sheetFormatPr defaultRowHeight="15" x14ac:dyDescent="0.25"/>
  <cols>
    <col min="1" max="1" width="9.140625" style="21" customWidth="1"/>
    <col min="2" max="2" width="10.28515625" style="22" customWidth="1"/>
    <col min="3" max="5" width="9.7109375" style="23" customWidth="1"/>
    <col min="6" max="6" width="9.7109375" style="24" customWidth="1"/>
    <col min="7" max="7" width="9.140625" style="22" customWidth="1"/>
    <col min="8" max="13" width="9.140625" style="23" customWidth="1"/>
    <col min="14" max="14" width="12" style="60" customWidth="1"/>
    <col min="15" max="15" width="14.28515625" style="62" customWidth="1"/>
    <col min="16" max="16" width="14.28515625" style="66" customWidth="1"/>
    <col min="17" max="24" width="10.42578125" style="59" customWidth="1"/>
    <col min="25" max="32" width="9.140625" style="23" customWidth="1"/>
    <col min="33" max="34" width="11" style="23" customWidth="1"/>
    <col min="35" max="54" width="9.140625" style="23" customWidth="1"/>
    <col min="55" max="56" width="14.28515625" style="26" customWidth="1"/>
    <col min="58" max="60" width="9.140625" style="25" customWidth="1"/>
    <col min="61" max="61" width="9.140625" style="22" customWidth="1"/>
    <col min="62" max="69" width="9.140625" style="23" customWidth="1"/>
    <col min="70" max="71" width="9.140625" style="74" customWidth="1"/>
    <col min="72" max="73" width="9.140625" style="23" customWidth="1"/>
    <col min="74" max="74" width="14.28515625" style="26" customWidth="1"/>
    <col min="75" max="75" width="14.28515625" style="68" customWidth="1"/>
    <col min="76" max="16384" width="9.140625" style="23"/>
  </cols>
  <sheetData>
    <row r="1" spans="1:76" x14ac:dyDescent="0.25">
      <c r="G1" s="21" t="s">
        <v>315</v>
      </c>
      <c r="P1" s="79" t="s">
        <v>314</v>
      </c>
    </row>
    <row r="2" spans="1:76" x14ac:dyDescent="0.25">
      <c r="G2" s="28" t="s">
        <v>306</v>
      </c>
      <c r="N2" s="60" t="s">
        <v>306</v>
      </c>
      <c r="O2" s="64" t="s">
        <v>306</v>
      </c>
      <c r="P2" s="65" t="s">
        <v>307</v>
      </c>
      <c r="R2" s="27" t="s">
        <v>307</v>
      </c>
      <c r="W2" s="27" t="s">
        <v>306</v>
      </c>
      <c r="AG2" s="23">
        <v>2</v>
      </c>
      <c r="AH2" s="23">
        <v>2</v>
      </c>
      <c r="AI2" s="23">
        <v>2</v>
      </c>
      <c r="AJ2" s="23">
        <v>2</v>
      </c>
      <c r="AK2" s="23">
        <v>2</v>
      </c>
      <c r="AL2" s="23">
        <v>2</v>
      </c>
      <c r="AM2" s="23">
        <v>2</v>
      </c>
      <c r="AN2" s="23">
        <v>1</v>
      </c>
      <c r="AO2" s="23">
        <v>1</v>
      </c>
      <c r="AP2" s="23">
        <v>1</v>
      </c>
      <c r="AQ2" s="23">
        <v>1</v>
      </c>
      <c r="AR2" s="23">
        <v>1</v>
      </c>
      <c r="AS2" s="23">
        <v>1</v>
      </c>
      <c r="AT2" s="23">
        <v>1</v>
      </c>
      <c r="AU2" s="23">
        <v>1</v>
      </c>
      <c r="AY2" s="29" t="s">
        <v>263</v>
      </c>
      <c r="BC2" s="67" t="s">
        <v>306</v>
      </c>
      <c r="BD2" s="67" t="s">
        <v>307</v>
      </c>
      <c r="BE2" t="s">
        <v>308</v>
      </c>
      <c r="BF2" s="25" t="s">
        <v>308</v>
      </c>
      <c r="BG2" s="25" t="s">
        <v>319</v>
      </c>
      <c r="BV2" s="67" t="s">
        <v>306</v>
      </c>
      <c r="BW2" s="67" t="s">
        <v>307</v>
      </c>
      <c r="BX2" s="23" t="s">
        <v>308</v>
      </c>
    </row>
    <row r="3" spans="1:76" x14ac:dyDescent="0.25">
      <c r="A3" s="21" t="s">
        <v>258</v>
      </c>
      <c r="C3" s="23" t="s">
        <v>259</v>
      </c>
      <c r="E3" s="23" t="s">
        <v>259</v>
      </c>
      <c r="F3" s="24" t="s">
        <v>260</v>
      </c>
      <c r="G3" s="22" t="s">
        <v>261</v>
      </c>
      <c r="N3" s="60" t="s">
        <v>261</v>
      </c>
      <c r="O3" s="64" t="s">
        <v>261</v>
      </c>
      <c r="P3" s="65" t="s">
        <v>261</v>
      </c>
      <c r="W3" s="59" t="s">
        <v>316</v>
      </c>
      <c r="AG3" s="23">
        <v>1</v>
      </c>
      <c r="AH3" s="23">
        <v>1</v>
      </c>
      <c r="AI3" s="23">
        <v>1</v>
      </c>
      <c r="AJ3" s="23">
        <v>1</v>
      </c>
      <c r="AK3" s="23">
        <v>1</v>
      </c>
      <c r="AL3" s="23">
        <v>1</v>
      </c>
      <c r="AM3" s="23">
        <v>1</v>
      </c>
      <c r="AN3" s="23">
        <v>2</v>
      </c>
      <c r="AO3" s="23">
        <v>2</v>
      </c>
      <c r="AP3" s="23">
        <v>2</v>
      </c>
      <c r="AQ3" s="23">
        <v>2</v>
      </c>
      <c r="AR3" s="23">
        <v>2</v>
      </c>
      <c r="AS3" s="23">
        <v>2</v>
      </c>
      <c r="AT3" s="23">
        <v>2</v>
      </c>
      <c r="AU3" s="23">
        <v>2</v>
      </c>
      <c r="AY3" s="29" t="s">
        <v>269</v>
      </c>
      <c r="BC3" s="67" t="s">
        <v>46</v>
      </c>
      <c r="BE3" t="s">
        <v>339</v>
      </c>
      <c r="BF3" s="25" t="s">
        <v>102</v>
      </c>
      <c r="BG3" s="25" t="s">
        <v>320</v>
      </c>
      <c r="BI3" s="22" t="s">
        <v>306</v>
      </c>
      <c r="BV3" s="67" t="s">
        <v>47</v>
      </c>
      <c r="BW3" s="26"/>
      <c r="BX3" s="23" t="s">
        <v>47</v>
      </c>
    </row>
    <row r="4" spans="1:76" x14ac:dyDescent="0.25">
      <c r="F4" s="24" t="s">
        <v>262</v>
      </c>
      <c r="G4" s="28" t="s">
        <v>261</v>
      </c>
      <c r="N4" s="60" t="s">
        <v>161</v>
      </c>
      <c r="O4" s="64" t="s">
        <v>305</v>
      </c>
      <c r="P4" s="65" t="s">
        <v>312</v>
      </c>
      <c r="Q4" s="27"/>
      <c r="R4" s="27" t="s">
        <v>46</v>
      </c>
      <c r="T4" s="27" t="s">
        <v>318</v>
      </c>
      <c r="V4" s="27"/>
      <c r="W4" s="27" t="s">
        <v>46</v>
      </c>
      <c r="X4" s="27"/>
      <c r="AA4" s="23" t="s">
        <v>306</v>
      </c>
      <c r="AD4" s="23" t="s">
        <v>306</v>
      </c>
      <c r="AG4" s="23" t="s">
        <v>306</v>
      </c>
      <c r="AI4" s="23" t="s">
        <v>270</v>
      </c>
      <c r="AN4" s="23" t="s">
        <v>306</v>
      </c>
      <c r="AP4" s="23" t="s">
        <v>270</v>
      </c>
      <c r="BC4" s="67" t="s">
        <v>305</v>
      </c>
      <c r="BI4" s="28" t="s">
        <v>47</v>
      </c>
      <c r="BP4" s="23" t="s">
        <v>306</v>
      </c>
      <c r="BR4" s="74" t="s">
        <v>273</v>
      </c>
      <c r="BV4" s="67" t="s">
        <v>305</v>
      </c>
      <c r="BW4" s="26"/>
    </row>
    <row r="5" spans="1:76" x14ac:dyDescent="0.25">
      <c r="F5" s="30" t="s">
        <v>264</v>
      </c>
      <c r="N5" s="60" t="s">
        <v>265</v>
      </c>
      <c r="O5" s="64" t="s">
        <v>266</v>
      </c>
      <c r="P5" s="65" t="s">
        <v>313</v>
      </c>
      <c r="R5" s="5" t="s">
        <v>267</v>
      </c>
      <c r="S5" s="5" t="s">
        <v>268</v>
      </c>
      <c r="T5" s="5" t="s">
        <v>272</v>
      </c>
      <c r="U5" s="5" t="s">
        <v>286</v>
      </c>
      <c r="W5" s="59" t="s">
        <v>267</v>
      </c>
      <c r="AA5" s="23" t="s">
        <v>268</v>
      </c>
      <c r="AD5" s="32" t="s">
        <v>268</v>
      </c>
      <c r="AG5" s="32" t="s">
        <v>267</v>
      </c>
      <c r="AI5" s="31"/>
      <c r="AJ5" s="31"/>
      <c r="AK5" s="31"/>
      <c r="AL5" s="31"/>
      <c r="AM5" s="31"/>
      <c r="AP5" s="29"/>
      <c r="AQ5" s="29"/>
      <c r="AR5" s="29"/>
      <c r="AS5" s="29"/>
      <c r="AT5" s="29"/>
      <c r="AU5" s="29"/>
      <c r="AV5" s="29"/>
      <c r="AX5" s="32" t="s">
        <v>268</v>
      </c>
      <c r="AY5" s="32" t="s">
        <v>267</v>
      </c>
      <c r="BA5" s="29"/>
      <c r="BC5" s="64" t="s">
        <v>266</v>
      </c>
      <c r="BD5" s="65" t="s">
        <v>313</v>
      </c>
      <c r="BG5" s="25" t="s">
        <v>321</v>
      </c>
      <c r="BI5" s="22" t="s">
        <v>271</v>
      </c>
      <c r="BP5" s="23" t="s">
        <v>272</v>
      </c>
      <c r="BR5" s="74" t="s">
        <v>272</v>
      </c>
      <c r="BV5" s="64" t="s">
        <v>266</v>
      </c>
      <c r="BW5" s="65" t="s">
        <v>313</v>
      </c>
    </row>
    <row r="6" spans="1:76" x14ac:dyDescent="0.25">
      <c r="B6" s="22" t="s">
        <v>274</v>
      </c>
      <c r="C6" s="23" t="s">
        <v>275</v>
      </c>
      <c r="D6" s="23" t="s">
        <v>276</v>
      </c>
      <c r="E6" s="33" t="s">
        <v>277</v>
      </c>
      <c r="F6" s="30" t="s">
        <v>277</v>
      </c>
      <c r="G6" s="34"/>
      <c r="R6" s="59" t="s">
        <v>317</v>
      </c>
      <c r="W6" s="59" t="s">
        <v>278</v>
      </c>
      <c r="Y6" s="23" t="s">
        <v>279</v>
      </c>
      <c r="AA6" s="23" t="s">
        <v>127</v>
      </c>
      <c r="AB6" s="23" t="s">
        <v>126</v>
      </c>
      <c r="AD6" s="23" t="s">
        <v>127</v>
      </c>
      <c r="AE6" s="23" t="s">
        <v>126</v>
      </c>
      <c r="AG6" s="23" t="s">
        <v>278</v>
      </c>
      <c r="AI6" s="23" t="s">
        <v>278</v>
      </c>
      <c r="AN6" s="23" t="s">
        <v>279</v>
      </c>
      <c r="AP6" s="23" t="s">
        <v>279</v>
      </c>
      <c r="AX6" s="31" t="s">
        <v>161</v>
      </c>
      <c r="AY6" s="31" t="s">
        <v>161</v>
      </c>
      <c r="AZ6" s="33"/>
      <c r="BB6" s="33"/>
      <c r="BF6" s="61"/>
      <c r="BG6" s="61"/>
      <c r="BH6" s="61"/>
      <c r="BI6" s="22" t="s">
        <v>127</v>
      </c>
      <c r="BO6" s="23" t="s">
        <v>126</v>
      </c>
      <c r="BR6" s="74" t="s">
        <v>284</v>
      </c>
    </row>
    <row r="7" spans="1:76" x14ac:dyDescent="0.25">
      <c r="B7" s="22" t="s">
        <v>280</v>
      </c>
      <c r="E7" s="33" t="s">
        <v>281</v>
      </c>
      <c r="F7" s="30" t="s">
        <v>281</v>
      </c>
      <c r="G7" s="59" t="s">
        <v>277</v>
      </c>
      <c r="H7" s="59"/>
      <c r="I7" s="59"/>
      <c r="J7" s="59"/>
      <c r="K7" s="59"/>
      <c r="L7" s="59"/>
      <c r="M7" s="59"/>
      <c r="R7" s="59" t="s">
        <v>277</v>
      </c>
      <c r="S7" s="59" t="s">
        <v>277</v>
      </c>
      <c r="T7" s="59" t="s">
        <v>277</v>
      </c>
      <c r="U7" s="59" t="s">
        <v>277</v>
      </c>
      <c r="W7" s="59" t="s">
        <v>282</v>
      </c>
      <c r="Y7" s="23" t="s">
        <v>282</v>
      </c>
      <c r="AA7" s="23" t="s">
        <v>282</v>
      </c>
      <c r="AB7" s="23" t="s">
        <v>283</v>
      </c>
      <c r="AD7" s="23" t="s">
        <v>277</v>
      </c>
      <c r="AE7" s="23" t="s">
        <v>277</v>
      </c>
      <c r="AG7" s="23" t="s">
        <v>277</v>
      </c>
      <c r="AI7" s="23" t="s">
        <v>277</v>
      </c>
      <c r="AN7" s="23" t="s">
        <v>277</v>
      </c>
      <c r="AP7" s="23" t="s">
        <v>277</v>
      </c>
      <c r="AX7" s="31" t="s">
        <v>265</v>
      </c>
      <c r="AY7" s="31" t="s">
        <v>265</v>
      </c>
      <c r="AZ7" s="33"/>
      <c r="BB7" s="33"/>
      <c r="BF7" s="61"/>
      <c r="BG7" s="61"/>
      <c r="BH7" s="61"/>
    </row>
    <row r="8" spans="1:76" x14ac:dyDescent="0.25">
      <c r="A8" s="21">
        <v>1596</v>
      </c>
      <c r="B8" s="35">
        <v>11.42</v>
      </c>
      <c r="AY8" s="23" t="str">
        <f t="shared" ref="AY8:AY39" si="0">IF(SUM(AG8:AU8)&gt;0,AVERAGE(AG8:AU8),"")</f>
        <v/>
      </c>
      <c r="AZ8" s="23" t="str">
        <f t="shared" ref="AZ8:AZ39" si="1">IF(SUM(AD8:AE8)&gt;0,COUNT(AD8:AE8),"")</f>
        <v/>
      </c>
      <c r="BA8" s="23" t="str">
        <f t="shared" ref="BA8:BA71" si="2">IF(SUM(AG8:AU8)&gt;0,COUNT(AG8:AU8),"")</f>
        <v/>
      </c>
      <c r="BC8" s="26" t="str">
        <f>IF(SUM(AX3:AY13)&gt;0,SUMPRODUCT(AX3:AY13,AZ3:BA13)/SUM(AZ3:BA13),"")</f>
        <v/>
      </c>
      <c r="BD8" s="26" t="str">
        <f>IF(SUM(R8:S8)&gt;0,AVERAGE(R8:S8),"")</f>
        <v/>
      </c>
      <c r="BF8" s="25" t="str">
        <f>IF('(4) - Britse prijzen'!L101&gt;0,'(4) - Britse prijzen'!L101,"")</f>
        <v/>
      </c>
      <c r="BT8" s="23" t="str">
        <f>IF(SUM(BI8:BS8)&gt;0,AVERAGE(BI8:BS8),"")</f>
        <v/>
      </c>
      <c r="BU8" s="23" t="str">
        <f>IF(SUM(BI8:BS8)&gt;0,COUNT(BI8:BS8),"")</f>
        <v/>
      </c>
      <c r="BV8" s="26" t="str">
        <f>IF(SUM(BT3:BT13)&gt;0,SUMPRODUCT(BT3:BT13,BU3:BU13)/SUM(BU3:BU13),"")</f>
        <v/>
      </c>
      <c r="BW8" s="68" t="str">
        <f>IF(T8&gt;0,T8,"")</f>
        <v/>
      </c>
    </row>
    <row r="9" spans="1:76" x14ac:dyDescent="0.25">
      <c r="A9" s="21">
        <v>1597</v>
      </c>
      <c r="B9" s="35">
        <v>11.42</v>
      </c>
      <c r="AY9" s="23" t="str">
        <f t="shared" si="0"/>
        <v/>
      </c>
      <c r="AZ9" s="23" t="str">
        <f t="shared" si="1"/>
        <v/>
      </c>
      <c r="BA9" s="23" t="str">
        <f t="shared" si="2"/>
        <v/>
      </c>
      <c r="BC9" s="26" t="str">
        <f t="shared" ref="BC9:BC72" si="3">IF(SUM(AX4:AY14)&gt;0,SUMPRODUCT(AX4:AY14,AZ4:BA14)/SUM(AZ4:BA14),"")</f>
        <v/>
      </c>
      <c r="BD9" s="26" t="str">
        <f t="shared" ref="BD9:BD72" si="4">IF(SUM(R9:S9)&gt;0,AVERAGE(R9:S9),"")</f>
        <v/>
      </c>
      <c r="BF9" s="25" t="str">
        <f>IF('(4) - Britse prijzen'!L102&gt;0,'(4) - Britse prijzen'!L102,"")</f>
        <v/>
      </c>
      <c r="BT9" s="23" t="str">
        <f t="shared" ref="BT9:BT72" si="5">IF(SUM(BI9:BS9)&gt;0,AVERAGE(BI9:BS9),"")</f>
        <v/>
      </c>
      <c r="BU9" s="23" t="str">
        <f t="shared" ref="BU9:BU72" si="6">IF(SUM(BI9:BS9)&gt;0,COUNT(BI9:BS9),"")</f>
        <v/>
      </c>
      <c r="BV9" s="26" t="str">
        <f t="shared" ref="BV9:BV72" si="7">IF(SUM(BT4:BT14)&gt;0,SUMPRODUCT(BT4:BT14,BU4:BU14)/SUM(BU4:BU14),"")</f>
        <v/>
      </c>
      <c r="BW9" s="68" t="str">
        <f t="shared" ref="BW9:BW72" si="8">IF(T9&gt;0,T9,"")</f>
        <v/>
      </c>
    </row>
    <row r="10" spans="1:76" x14ac:dyDescent="0.25">
      <c r="A10" s="21">
        <v>1598</v>
      </c>
      <c r="B10" s="35">
        <v>11.42</v>
      </c>
      <c r="AY10" s="23" t="str">
        <f t="shared" si="0"/>
        <v/>
      </c>
      <c r="AZ10" s="23" t="str">
        <f t="shared" si="1"/>
        <v/>
      </c>
      <c r="BA10" s="23" t="str">
        <f t="shared" si="2"/>
        <v/>
      </c>
      <c r="BC10" s="26" t="str">
        <f t="shared" si="3"/>
        <v/>
      </c>
      <c r="BD10" s="26" t="str">
        <f t="shared" si="4"/>
        <v/>
      </c>
      <c r="BF10" s="25" t="str">
        <f>IF('(4) - Britse prijzen'!L103&gt;0,'(4) - Britse prijzen'!L103,"")</f>
        <v/>
      </c>
      <c r="BT10" s="23" t="str">
        <f t="shared" si="5"/>
        <v/>
      </c>
      <c r="BU10" s="23" t="str">
        <f t="shared" si="6"/>
        <v/>
      </c>
      <c r="BV10" s="26" t="str">
        <f t="shared" si="7"/>
        <v/>
      </c>
      <c r="BW10" s="68" t="str">
        <f t="shared" si="8"/>
        <v/>
      </c>
    </row>
    <row r="11" spans="1:76" x14ac:dyDescent="0.25">
      <c r="A11" s="21">
        <v>1599</v>
      </c>
      <c r="B11" s="35">
        <v>11.42</v>
      </c>
      <c r="AY11" s="23" t="str">
        <f t="shared" si="0"/>
        <v/>
      </c>
      <c r="AZ11" s="23" t="str">
        <f t="shared" si="1"/>
        <v/>
      </c>
      <c r="BA11" s="23" t="str">
        <f t="shared" si="2"/>
        <v/>
      </c>
      <c r="BC11" s="26" t="str">
        <f t="shared" si="3"/>
        <v/>
      </c>
      <c r="BD11" s="26" t="str">
        <f t="shared" si="4"/>
        <v/>
      </c>
      <c r="BF11" s="25" t="str">
        <f>IF('(4) - Britse prijzen'!L104&gt;0,'(4) - Britse prijzen'!L104,"")</f>
        <v/>
      </c>
      <c r="BT11" s="23" t="str">
        <f t="shared" si="5"/>
        <v/>
      </c>
      <c r="BU11" s="23" t="str">
        <f t="shared" si="6"/>
        <v/>
      </c>
      <c r="BV11" s="26" t="str">
        <f t="shared" si="7"/>
        <v/>
      </c>
      <c r="BW11" s="68" t="str">
        <f t="shared" si="8"/>
        <v/>
      </c>
    </row>
    <row r="12" spans="1:76" x14ac:dyDescent="0.25">
      <c r="A12" s="21">
        <v>1600</v>
      </c>
      <c r="B12" s="35">
        <v>11.42</v>
      </c>
      <c r="AY12" s="23" t="str">
        <f t="shared" si="0"/>
        <v/>
      </c>
      <c r="AZ12" s="23" t="str">
        <f t="shared" si="1"/>
        <v/>
      </c>
      <c r="BA12" s="23" t="str">
        <f t="shared" si="2"/>
        <v/>
      </c>
      <c r="BC12" s="26" t="str">
        <f t="shared" si="3"/>
        <v/>
      </c>
      <c r="BD12" s="26" t="str">
        <f t="shared" si="4"/>
        <v/>
      </c>
      <c r="BF12" s="25" t="str">
        <f>IF('(4) - Britse prijzen'!L105&gt;0,'(4) - Britse prijzen'!L105,"")</f>
        <v/>
      </c>
      <c r="BT12" s="23" t="str">
        <f t="shared" si="5"/>
        <v/>
      </c>
      <c r="BU12" s="23" t="str">
        <f t="shared" si="6"/>
        <v/>
      </c>
      <c r="BV12" s="26" t="str">
        <f t="shared" si="7"/>
        <v/>
      </c>
      <c r="BW12" s="68" t="str">
        <f t="shared" si="8"/>
        <v/>
      </c>
    </row>
    <row r="13" spans="1:76" x14ac:dyDescent="0.25">
      <c r="A13" s="21">
        <v>1601</v>
      </c>
      <c r="B13" s="35">
        <v>11.42</v>
      </c>
      <c r="AY13" s="23" t="str">
        <f t="shared" si="0"/>
        <v/>
      </c>
      <c r="AZ13" s="23" t="str">
        <f t="shared" si="1"/>
        <v/>
      </c>
      <c r="BA13" s="23" t="str">
        <f t="shared" si="2"/>
        <v/>
      </c>
      <c r="BC13" s="26" t="str">
        <f t="shared" si="3"/>
        <v/>
      </c>
      <c r="BD13" s="26" t="str">
        <f t="shared" si="4"/>
        <v/>
      </c>
      <c r="BF13" s="25" t="str">
        <f>IF('(4) - Britse prijzen'!L106&gt;0,'(4) - Britse prijzen'!L106,"")</f>
        <v/>
      </c>
      <c r="BT13" s="23" t="str">
        <f t="shared" si="5"/>
        <v/>
      </c>
      <c r="BU13" s="23" t="str">
        <f t="shared" si="6"/>
        <v/>
      </c>
      <c r="BV13" s="26" t="str">
        <f t="shared" si="7"/>
        <v/>
      </c>
      <c r="BW13" s="68" t="str">
        <f t="shared" si="8"/>
        <v/>
      </c>
    </row>
    <row r="14" spans="1:76" x14ac:dyDescent="0.25">
      <c r="A14" s="21">
        <v>1602</v>
      </c>
      <c r="B14" s="35">
        <v>11.42</v>
      </c>
      <c r="AY14" s="23" t="str">
        <f t="shared" si="0"/>
        <v/>
      </c>
      <c r="AZ14" s="23" t="str">
        <f t="shared" si="1"/>
        <v/>
      </c>
      <c r="BA14" s="23" t="str">
        <f t="shared" si="2"/>
        <v/>
      </c>
      <c r="BC14" s="26" t="str">
        <f t="shared" si="3"/>
        <v/>
      </c>
      <c r="BD14" s="26" t="str">
        <f t="shared" si="4"/>
        <v/>
      </c>
      <c r="BF14" s="25" t="str">
        <f>IF('(4) - Britse prijzen'!L107&gt;0,'(4) - Britse prijzen'!L107,"")</f>
        <v/>
      </c>
      <c r="BT14" s="23" t="str">
        <f t="shared" si="5"/>
        <v/>
      </c>
      <c r="BU14" s="23" t="str">
        <f t="shared" si="6"/>
        <v/>
      </c>
      <c r="BV14" s="26" t="str">
        <f t="shared" si="7"/>
        <v/>
      </c>
      <c r="BW14" s="68" t="str">
        <f t="shared" si="8"/>
        <v/>
      </c>
    </row>
    <row r="15" spans="1:76" x14ac:dyDescent="0.25">
      <c r="A15" s="21">
        <v>1603</v>
      </c>
      <c r="B15" s="35">
        <v>10.94</v>
      </c>
      <c r="AY15" s="23" t="str">
        <f t="shared" si="0"/>
        <v/>
      </c>
      <c r="AZ15" s="23" t="str">
        <f t="shared" si="1"/>
        <v/>
      </c>
      <c r="BA15" s="23" t="str">
        <f t="shared" si="2"/>
        <v/>
      </c>
      <c r="BC15" s="26" t="str">
        <f t="shared" si="3"/>
        <v/>
      </c>
      <c r="BD15" s="26" t="str">
        <f t="shared" si="4"/>
        <v/>
      </c>
      <c r="BF15" s="25" t="str">
        <f>IF('(4) - Britse prijzen'!L108&gt;0,'(4) - Britse prijzen'!L108,"")</f>
        <v/>
      </c>
      <c r="BT15" s="23" t="str">
        <f t="shared" si="5"/>
        <v/>
      </c>
      <c r="BU15" s="23" t="str">
        <f t="shared" si="6"/>
        <v/>
      </c>
      <c r="BV15" s="26" t="str">
        <f t="shared" si="7"/>
        <v/>
      </c>
      <c r="BW15" s="68" t="str">
        <f t="shared" si="8"/>
        <v/>
      </c>
    </row>
    <row r="16" spans="1:76" x14ac:dyDescent="0.25">
      <c r="A16" s="21">
        <v>1604</v>
      </c>
      <c r="B16" s="35">
        <v>10.94</v>
      </c>
      <c r="AY16" s="23" t="str">
        <f t="shared" si="0"/>
        <v/>
      </c>
      <c r="AZ16" s="23" t="str">
        <f t="shared" si="1"/>
        <v/>
      </c>
      <c r="BA16" s="23" t="str">
        <f t="shared" si="2"/>
        <v/>
      </c>
      <c r="BC16" s="26" t="str">
        <f t="shared" si="3"/>
        <v/>
      </c>
      <c r="BD16" s="26" t="str">
        <f t="shared" si="4"/>
        <v/>
      </c>
      <c r="BF16" s="25" t="str">
        <f>IF('(4) - Britse prijzen'!L109&gt;0,'(4) - Britse prijzen'!L109,"")</f>
        <v/>
      </c>
      <c r="BT16" s="23" t="str">
        <f t="shared" si="5"/>
        <v/>
      </c>
      <c r="BU16" s="23" t="str">
        <f t="shared" si="6"/>
        <v/>
      </c>
      <c r="BV16" s="26" t="str">
        <f t="shared" si="7"/>
        <v/>
      </c>
      <c r="BW16" s="68" t="str">
        <f t="shared" si="8"/>
        <v/>
      </c>
    </row>
    <row r="17" spans="1:75" x14ac:dyDescent="0.25">
      <c r="A17" s="21">
        <v>1605</v>
      </c>
      <c r="B17" s="35">
        <v>10.94</v>
      </c>
      <c r="AY17" s="23" t="str">
        <f t="shared" si="0"/>
        <v/>
      </c>
      <c r="AZ17" s="23" t="str">
        <f t="shared" si="1"/>
        <v/>
      </c>
      <c r="BA17" s="23" t="str">
        <f t="shared" si="2"/>
        <v/>
      </c>
      <c r="BC17" s="26" t="str">
        <f t="shared" si="3"/>
        <v/>
      </c>
      <c r="BD17" s="26" t="str">
        <f t="shared" si="4"/>
        <v/>
      </c>
      <c r="BF17" s="25" t="str">
        <f>IF('(4) - Britse prijzen'!L110&gt;0,'(4) - Britse prijzen'!L110,"")</f>
        <v/>
      </c>
      <c r="BT17" s="23" t="str">
        <f t="shared" si="5"/>
        <v/>
      </c>
      <c r="BU17" s="23" t="str">
        <f t="shared" si="6"/>
        <v/>
      </c>
      <c r="BV17" s="26" t="str">
        <f t="shared" si="7"/>
        <v/>
      </c>
      <c r="BW17" s="68" t="str">
        <f t="shared" si="8"/>
        <v/>
      </c>
    </row>
    <row r="18" spans="1:75" x14ac:dyDescent="0.25">
      <c r="A18" s="21">
        <v>1606</v>
      </c>
      <c r="B18" s="35">
        <v>10.94</v>
      </c>
      <c r="AY18" s="23" t="str">
        <f t="shared" si="0"/>
        <v/>
      </c>
      <c r="AZ18" s="23" t="str">
        <f t="shared" si="1"/>
        <v/>
      </c>
      <c r="BA18" s="23" t="str">
        <f t="shared" si="2"/>
        <v/>
      </c>
      <c r="BC18" s="26" t="str">
        <f t="shared" si="3"/>
        <v/>
      </c>
      <c r="BD18" s="26" t="str">
        <f t="shared" si="4"/>
        <v/>
      </c>
      <c r="BF18" s="25" t="str">
        <f>IF('(4) - Britse prijzen'!L111&gt;0,'(4) - Britse prijzen'!L111,"")</f>
        <v/>
      </c>
      <c r="BT18" s="23" t="str">
        <f t="shared" si="5"/>
        <v/>
      </c>
      <c r="BU18" s="23" t="str">
        <f t="shared" si="6"/>
        <v/>
      </c>
      <c r="BV18" s="26" t="str">
        <f t="shared" si="7"/>
        <v/>
      </c>
      <c r="BW18" s="68" t="str">
        <f t="shared" si="8"/>
        <v/>
      </c>
    </row>
    <row r="19" spans="1:75" x14ac:dyDescent="0.25">
      <c r="A19" s="21">
        <v>1607</v>
      </c>
      <c r="B19" s="35">
        <v>10.94</v>
      </c>
      <c r="AY19" s="23" t="str">
        <f t="shared" si="0"/>
        <v/>
      </c>
      <c r="AZ19" s="23" t="str">
        <f t="shared" si="1"/>
        <v/>
      </c>
      <c r="BA19" s="23" t="str">
        <f t="shared" si="2"/>
        <v/>
      </c>
      <c r="BC19" s="26" t="str">
        <f t="shared" si="3"/>
        <v/>
      </c>
      <c r="BD19" s="26" t="str">
        <f t="shared" si="4"/>
        <v/>
      </c>
      <c r="BF19" s="25" t="str">
        <f>IF('(4) - Britse prijzen'!L112&gt;0,'(4) - Britse prijzen'!L112,"")</f>
        <v/>
      </c>
      <c r="BT19" s="23" t="str">
        <f t="shared" si="5"/>
        <v/>
      </c>
      <c r="BU19" s="23" t="str">
        <f t="shared" si="6"/>
        <v/>
      </c>
      <c r="BV19" s="26" t="str">
        <f t="shared" si="7"/>
        <v/>
      </c>
      <c r="BW19" s="68" t="str">
        <f t="shared" si="8"/>
        <v/>
      </c>
    </row>
    <row r="20" spans="1:75" x14ac:dyDescent="0.25">
      <c r="A20" s="21">
        <v>1608</v>
      </c>
      <c r="B20" s="35">
        <v>10.71</v>
      </c>
      <c r="AY20" s="23" t="str">
        <f t="shared" si="0"/>
        <v/>
      </c>
      <c r="AZ20" s="23" t="str">
        <f t="shared" si="1"/>
        <v/>
      </c>
      <c r="BA20" s="23" t="str">
        <f t="shared" si="2"/>
        <v/>
      </c>
      <c r="BC20" s="26" t="str">
        <f t="shared" si="3"/>
        <v/>
      </c>
      <c r="BD20" s="26" t="str">
        <f t="shared" si="4"/>
        <v/>
      </c>
      <c r="BF20" s="25" t="str">
        <f>IF('(4) - Britse prijzen'!L113&gt;0,'(4) - Britse prijzen'!L113,"")</f>
        <v/>
      </c>
      <c r="BT20" s="23" t="str">
        <f t="shared" si="5"/>
        <v/>
      </c>
      <c r="BU20" s="23" t="str">
        <f t="shared" si="6"/>
        <v/>
      </c>
      <c r="BV20" s="26" t="str">
        <f t="shared" si="7"/>
        <v/>
      </c>
      <c r="BW20" s="68" t="str">
        <f t="shared" si="8"/>
        <v/>
      </c>
    </row>
    <row r="21" spans="1:75" x14ac:dyDescent="0.25">
      <c r="A21" s="21">
        <v>1609</v>
      </c>
      <c r="B21" s="35">
        <v>10.71</v>
      </c>
      <c r="AY21" s="23" t="str">
        <f t="shared" si="0"/>
        <v/>
      </c>
      <c r="AZ21" s="23" t="str">
        <f t="shared" si="1"/>
        <v/>
      </c>
      <c r="BA21" s="23" t="str">
        <f t="shared" si="2"/>
        <v/>
      </c>
      <c r="BC21" s="26" t="str">
        <f t="shared" si="3"/>
        <v/>
      </c>
      <c r="BD21" s="26" t="str">
        <f t="shared" si="4"/>
        <v/>
      </c>
      <c r="BF21" s="25" t="str">
        <f>IF('(4) - Britse prijzen'!L114&gt;0,'(4) - Britse prijzen'!L114,"")</f>
        <v/>
      </c>
      <c r="BT21" s="23" t="str">
        <f t="shared" si="5"/>
        <v/>
      </c>
      <c r="BU21" s="23" t="str">
        <f t="shared" si="6"/>
        <v/>
      </c>
      <c r="BV21" s="26" t="str">
        <f t="shared" si="7"/>
        <v/>
      </c>
      <c r="BW21" s="68" t="str">
        <f t="shared" si="8"/>
        <v/>
      </c>
    </row>
    <row r="22" spans="1:75" x14ac:dyDescent="0.25">
      <c r="A22" s="21">
        <v>1610</v>
      </c>
      <c r="B22" s="35">
        <v>10.71</v>
      </c>
      <c r="AY22" s="23" t="str">
        <f t="shared" si="0"/>
        <v/>
      </c>
      <c r="AZ22" s="23" t="str">
        <f t="shared" si="1"/>
        <v/>
      </c>
      <c r="BA22" s="23" t="str">
        <f t="shared" si="2"/>
        <v/>
      </c>
      <c r="BC22" s="26" t="str">
        <f t="shared" si="3"/>
        <v/>
      </c>
      <c r="BD22" s="26" t="str">
        <f t="shared" si="4"/>
        <v/>
      </c>
      <c r="BF22" s="25" t="str">
        <f>IF('(4) - Britse prijzen'!L115&gt;0,'(4) - Britse prijzen'!L115,"")</f>
        <v/>
      </c>
      <c r="BT22" s="23" t="str">
        <f t="shared" si="5"/>
        <v/>
      </c>
      <c r="BU22" s="23" t="str">
        <f t="shared" si="6"/>
        <v/>
      </c>
      <c r="BV22" s="26" t="str">
        <f t="shared" si="7"/>
        <v/>
      </c>
      <c r="BW22" s="68" t="str">
        <f t="shared" si="8"/>
        <v/>
      </c>
    </row>
    <row r="23" spans="1:75" x14ac:dyDescent="0.25">
      <c r="A23" s="21">
        <v>1611</v>
      </c>
      <c r="B23" s="35">
        <v>10.71</v>
      </c>
      <c r="AY23" s="23" t="str">
        <f t="shared" si="0"/>
        <v/>
      </c>
      <c r="AZ23" s="23" t="str">
        <f t="shared" si="1"/>
        <v/>
      </c>
      <c r="BA23" s="23" t="str">
        <f t="shared" si="2"/>
        <v/>
      </c>
      <c r="BC23" s="26" t="str">
        <f t="shared" si="3"/>
        <v/>
      </c>
      <c r="BD23" s="26" t="str">
        <f t="shared" si="4"/>
        <v/>
      </c>
      <c r="BF23" s="25" t="str">
        <f>IF('(4) - Britse prijzen'!L116&gt;0,'(4) - Britse prijzen'!L116,"")</f>
        <v/>
      </c>
      <c r="BT23" s="23" t="str">
        <f t="shared" si="5"/>
        <v/>
      </c>
      <c r="BU23" s="23" t="str">
        <f t="shared" si="6"/>
        <v/>
      </c>
      <c r="BV23" s="26" t="str">
        <f t="shared" si="7"/>
        <v/>
      </c>
      <c r="BW23" s="68" t="str">
        <f t="shared" si="8"/>
        <v/>
      </c>
    </row>
    <row r="24" spans="1:75" x14ac:dyDescent="0.25">
      <c r="A24" s="21">
        <v>1612</v>
      </c>
      <c r="B24" s="35">
        <v>9.9</v>
      </c>
      <c r="AY24" s="23" t="str">
        <f t="shared" si="0"/>
        <v/>
      </c>
      <c r="AZ24" s="23" t="str">
        <f t="shared" si="1"/>
        <v/>
      </c>
      <c r="BA24" s="23" t="str">
        <f t="shared" si="2"/>
        <v/>
      </c>
      <c r="BC24" s="26" t="str">
        <f t="shared" si="3"/>
        <v/>
      </c>
      <c r="BD24" s="26" t="str">
        <f t="shared" si="4"/>
        <v/>
      </c>
      <c r="BF24" s="25" t="str">
        <f>IF('(4) - Britse prijzen'!L117&gt;0,'(4) - Britse prijzen'!L117,"")</f>
        <v/>
      </c>
      <c r="BT24" s="23" t="str">
        <f t="shared" si="5"/>
        <v/>
      </c>
      <c r="BU24" s="23" t="str">
        <f t="shared" si="6"/>
        <v/>
      </c>
      <c r="BV24" s="26" t="str">
        <f t="shared" si="7"/>
        <v/>
      </c>
      <c r="BW24" s="68" t="str">
        <f t="shared" si="8"/>
        <v/>
      </c>
    </row>
    <row r="25" spans="1:75" x14ac:dyDescent="0.25">
      <c r="A25" s="21">
        <v>1613</v>
      </c>
      <c r="B25" s="35">
        <v>9.9</v>
      </c>
      <c r="AY25" s="23" t="str">
        <f t="shared" si="0"/>
        <v/>
      </c>
      <c r="AZ25" s="23" t="str">
        <f t="shared" si="1"/>
        <v/>
      </c>
      <c r="BA25" s="23" t="str">
        <f t="shared" si="2"/>
        <v/>
      </c>
      <c r="BC25" s="26" t="str">
        <f t="shared" si="3"/>
        <v/>
      </c>
      <c r="BD25" s="26" t="str">
        <f t="shared" si="4"/>
        <v/>
      </c>
      <c r="BF25" s="25" t="str">
        <f>IF('(4) - Britse prijzen'!L118&gt;0,'(4) - Britse prijzen'!L118,"")</f>
        <v/>
      </c>
      <c r="BT25" s="23" t="str">
        <f t="shared" si="5"/>
        <v/>
      </c>
      <c r="BU25" s="23" t="str">
        <f t="shared" si="6"/>
        <v/>
      </c>
      <c r="BV25" s="26" t="str">
        <f t="shared" si="7"/>
        <v/>
      </c>
      <c r="BW25" s="68" t="str">
        <f t="shared" si="8"/>
        <v/>
      </c>
    </row>
    <row r="26" spans="1:75" x14ac:dyDescent="0.25">
      <c r="A26" s="21">
        <v>1614</v>
      </c>
      <c r="B26" s="35">
        <v>9.9</v>
      </c>
      <c r="AY26" s="23" t="str">
        <f t="shared" si="0"/>
        <v/>
      </c>
      <c r="AZ26" s="23" t="str">
        <f t="shared" si="1"/>
        <v/>
      </c>
      <c r="BA26" s="23" t="str">
        <f t="shared" si="2"/>
        <v/>
      </c>
      <c r="BC26" s="26" t="str">
        <f t="shared" si="3"/>
        <v/>
      </c>
      <c r="BD26" s="26" t="str">
        <f t="shared" si="4"/>
        <v/>
      </c>
      <c r="BF26" s="25" t="str">
        <f>IF('(4) - Britse prijzen'!L119&gt;0,'(4) - Britse prijzen'!L119,"")</f>
        <v/>
      </c>
      <c r="BT26" s="23" t="str">
        <f t="shared" si="5"/>
        <v/>
      </c>
      <c r="BU26" s="23" t="str">
        <f t="shared" si="6"/>
        <v/>
      </c>
      <c r="BV26" s="26" t="str">
        <f t="shared" si="7"/>
        <v/>
      </c>
      <c r="BW26" s="68" t="str">
        <f t="shared" si="8"/>
        <v/>
      </c>
    </row>
    <row r="27" spans="1:75" x14ac:dyDescent="0.25">
      <c r="A27" s="21">
        <v>1615</v>
      </c>
      <c r="B27" s="35">
        <v>9.9</v>
      </c>
      <c r="AY27" s="23" t="str">
        <f t="shared" si="0"/>
        <v/>
      </c>
      <c r="AZ27" s="23" t="str">
        <f t="shared" si="1"/>
        <v/>
      </c>
      <c r="BA27" s="23" t="str">
        <f t="shared" si="2"/>
        <v/>
      </c>
      <c r="BC27" s="26" t="str">
        <f t="shared" si="3"/>
        <v/>
      </c>
      <c r="BD27" s="26" t="str">
        <f t="shared" si="4"/>
        <v/>
      </c>
      <c r="BF27" s="25" t="str">
        <f>IF('(4) - Britse prijzen'!L120&gt;0,'(4) - Britse prijzen'!L120,"")</f>
        <v/>
      </c>
      <c r="BT27" s="23" t="str">
        <f t="shared" si="5"/>
        <v/>
      </c>
      <c r="BU27" s="23" t="str">
        <f t="shared" si="6"/>
        <v/>
      </c>
      <c r="BV27" s="26" t="str">
        <f t="shared" si="7"/>
        <v/>
      </c>
      <c r="BW27" s="68" t="str">
        <f t="shared" si="8"/>
        <v/>
      </c>
    </row>
    <row r="28" spans="1:75" x14ac:dyDescent="0.25">
      <c r="A28" s="21">
        <v>1616</v>
      </c>
      <c r="B28" s="35">
        <v>9.9</v>
      </c>
      <c r="AY28" s="23" t="str">
        <f t="shared" si="0"/>
        <v/>
      </c>
      <c r="AZ28" s="23" t="str">
        <f t="shared" si="1"/>
        <v/>
      </c>
      <c r="BA28" s="23" t="str">
        <f t="shared" si="2"/>
        <v/>
      </c>
      <c r="BC28" s="26" t="str">
        <f t="shared" si="3"/>
        <v/>
      </c>
      <c r="BD28" s="26" t="str">
        <f t="shared" si="4"/>
        <v/>
      </c>
      <c r="BF28" s="25" t="str">
        <f>IF('(4) - Britse prijzen'!L121&gt;0,'(4) - Britse prijzen'!L121,"")</f>
        <v/>
      </c>
      <c r="BT28" s="23" t="str">
        <f t="shared" si="5"/>
        <v/>
      </c>
      <c r="BU28" s="23" t="str">
        <f t="shared" si="6"/>
        <v/>
      </c>
      <c r="BV28" s="26" t="str">
        <f t="shared" si="7"/>
        <v/>
      </c>
      <c r="BW28" s="68" t="str">
        <f t="shared" si="8"/>
        <v/>
      </c>
    </row>
    <row r="29" spans="1:75" x14ac:dyDescent="0.25">
      <c r="A29" s="21">
        <v>1617</v>
      </c>
      <c r="B29" s="35">
        <v>9.9</v>
      </c>
      <c r="AY29" s="23" t="str">
        <f t="shared" si="0"/>
        <v/>
      </c>
      <c r="AZ29" s="23" t="str">
        <f t="shared" si="1"/>
        <v/>
      </c>
      <c r="BA29" s="23" t="str">
        <f t="shared" si="2"/>
        <v/>
      </c>
      <c r="BC29" s="26" t="str">
        <f t="shared" si="3"/>
        <v/>
      </c>
      <c r="BD29" s="26" t="str">
        <f t="shared" si="4"/>
        <v/>
      </c>
      <c r="BF29" s="25" t="str">
        <f>IF('(4) - Britse prijzen'!L122&gt;0,'(4) - Britse prijzen'!L122,"")</f>
        <v/>
      </c>
      <c r="BT29" s="23" t="str">
        <f t="shared" si="5"/>
        <v/>
      </c>
      <c r="BU29" s="23" t="str">
        <f t="shared" si="6"/>
        <v/>
      </c>
      <c r="BV29" s="26" t="str">
        <f t="shared" si="7"/>
        <v/>
      </c>
      <c r="BW29" s="68" t="str">
        <f t="shared" si="8"/>
        <v/>
      </c>
    </row>
    <row r="30" spans="1:75" x14ac:dyDescent="0.25">
      <c r="A30" s="21">
        <v>1618</v>
      </c>
      <c r="B30" s="35">
        <v>9.9</v>
      </c>
      <c r="AY30" s="23" t="str">
        <f t="shared" si="0"/>
        <v/>
      </c>
      <c r="AZ30" s="23" t="str">
        <f t="shared" si="1"/>
        <v/>
      </c>
      <c r="BA30" s="23" t="str">
        <f t="shared" si="2"/>
        <v/>
      </c>
      <c r="BC30" s="26" t="str">
        <f t="shared" si="3"/>
        <v/>
      </c>
      <c r="BD30" s="26" t="str">
        <f t="shared" si="4"/>
        <v/>
      </c>
      <c r="BF30" s="25" t="str">
        <f>IF('(4) - Britse prijzen'!L123&gt;0,'(4) - Britse prijzen'!L123,"")</f>
        <v/>
      </c>
      <c r="BT30" s="23" t="str">
        <f t="shared" si="5"/>
        <v/>
      </c>
      <c r="BU30" s="23" t="str">
        <f t="shared" si="6"/>
        <v/>
      </c>
      <c r="BV30" s="26" t="str">
        <f t="shared" si="7"/>
        <v/>
      </c>
      <c r="BW30" s="68" t="str">
        <f t="shared" si="8"/>
        <v/>
      </c>
    </row>
    <row r="31" spans="1:75" x14ac:dyDescent="0.25">
      <c r="A31" s="21">
        <v>1619</v>
      </c>
      <c r="B31" s="35">
        <v>9.8000000000000007</v>
      </c>
      <c r="AY31" s="23" t="str">
        <f t="shared" si="0"/>
        <v/>
      </c>
      <c r="AZ31" s="23" t="str">
        <f t="shared" si="1"/>
        <v/>
      </c>
      <c r="BA31" s="23" t="str">
        <f t="shared" si="2"/>
        <v/>
      </c>
      <c r="BC31" s="26" t="str">
        <f t="shared" si="3"/>
        <v/>
      </c>
      <c r="BD31" s="26" t="str">
        <f t="shared" si="4"/>
        <v/>
      </c>
      <c r="BF31" s="25" t="str">
        <f>IF('(4) - Britse prijzen'!L124&gt;0,'(4) - Britse prijzen'!L124,"")</f>
        <v/>
      </c>
      <c r="BT31" s="23" t="str">
        <f t="shared" si="5"/>
        <v/>
      </c>
      <c r="BU31" s="23" t="str">
        <f t="shared" si="6"/>
        <v/>
      </c>
      <c r="BV31" s="26" t="str">
        <f t="shared" si="7"/>
        <v/>
      </c>
      <c r="BW31" s="68" t="str">
        <f t="shared" si="8"/>
        <v/>
      </c>
    </row>
    <row r="32" spans="1:75" x14ac:dyDescent="0.25">
      <c r="A32" s="21">
        <v>1620</v>
      </c>
      <c r="B32" s="35">
        <v>9.8000000000000007</v>
      </c>
      <c r="AY32" s="23" t="str">
        <f t="shared" si="0"/>
        <v/>
      </c>
      <c r="AZ32" s="23" t="str">
        <f t="shared" si="1"/>
        <v/>
      </c>
      <c r="BA32" s="23" t="str">
        <f t="shared" si="2"/>
        <v/>
      </c>
      <c r="BC32" s="26" t="str">
        <f t="shared" si="3"/>
        <v/>
      </c>
      <c r="BD32" s="26" t="str">
        <f t="shared" si="4"/>
        <v/>
      </c>
      <c r="BF32" s="25" t="str">
        <f>IF('(4) - Britse prijzen'!L125&gt;0,'(4) - Britse prijzen'!L125,"")</f>
        <v/>
      </c>
      <c r="BT32" s="23" t="str">
        <f t="shared" si="5"/>
        <v/>
      </c>
      <c r="BU32" s="23" t="str">
        <f t="shared" si="6"/>
        <v/>
      </c>
      <c r="BV32" s="26" t="str">
        <f t="shared" si="7"/>
        <v/>
      </c>
      <c r="BW32" s="68" t="str">
        <f t="shared" si="8"/>
        <v/>
      </c>
    </row>
    <row r="33" spans="1:75" x14ac:dyDescent="0.25">
      <c r="A33" s="21">
        <v>1621</v>
      </c>
      <c r="B33" s="35">
        <v>9.8000000000000007</v>
      </c>
      <c r="AY33" s="23" t="str">
        <f t="shared" si="0"/>
        <v/>
      </c>
      <c r="AZ33" s="23" t="str">
        <f t="shared" si="1"/>
        <v/>
      </c>
      <c r="BA33" s="23" t="str">
        <f t="shared" si="2"/>
        <v/>
      </c>
      <c r="BC33" s="26" t="str">
        <f t="shared" si="3"/>
        <v/>
      </c>
      <c r="BD33" s="26" t="str">
        <f t="shared" si="4"/>
        <v/>
      </c>
      <c r="BF33" s="25" t="str">
        <f>IF('(4) - Britse prijzen'!L126&gt;0,'(4) - Britse prijzen'!L126,"")</f>
        <v/>
      </c>
      <c r="BT33" s="23" t="str">
        <f t="shared" si="5"/>
        <v/>
      </c>
      <c r="BU33" s="23" t="str">
        <f t="shared" si="6"/>
        <v/>
      </c>
      <c r="BV33" s="26" t="str">
        <f t="shared" si="7"/>
        <v/>
      </c>
      <c r="BW33" s="68" t="str">
        <f t="shared" si="8"/>
        <v/>
      </c>
    </row>
    <row r="34" spans="1:75" x14ac:dyDescent="0.25">
      <c r="A34" s="21">
        <v>1622</v>
      </c>
      <c r="B34" s="35">
        <v>9.8000000000000007</v>
      </c>
      <c r="AY34" s="23" t="str">
        <f t="shared" si="0"/>
        <v/>
      </c>
      <c r="AZ34" s="23" t="str">
        <f t="shared" si="1"/>
        <v/>
      </c>
      <c r="BA34" s="23" t="str">
        <f t="shared" si="2"/>
        <v/>
      </c>
      <c r="BC34" s="26" t="str">
        <f t="shared" si="3"/>
        <v/>
      </c>
      <c r="BD34" s="26" t="str">
        <f t="shared" si="4"/>
        <v/>
      </c>
      <c r="BF34" s="25" t="str">
        <f>IF('(4) - Britse prijzen'!L127&gt;0,'(4) - Britse prijzen'!L127,"")</f>
        <v/>
      </c>
      <c r="BT34" s="23" t="str">
        <f t="shared" si="5"/>
        <v/>
      </c>
      <c r="BU34" s="23" t="str">
        <f t="shared" si="6"/>
        <v/>
      </c>
      <c r="BV34" s="26" t="str">
        <f t="shared" si="7"/>
        <v/>
      </c>
      <c r="BW34" s="68" t="str">
        <f t="shared" si="8"/>
        <v/>
      </c>
    </row>
    <row r="35" spans="1:75" x14ac:dyDescent="0.25">
      <c r="A35" s="21">
        <v>1623</v>
      </c>
      <c r="B35" s="35">
        <v>9.8000000000000007</v>
      </c>
      <c r="AY35" s="23" t="str">
        <f t="shared" si="0"/>
        <v/>
      </c>
      <c r="AZ35" s="23" t="str">
        <f t="shared" si="1"/>
        <v/>
      </c>
      <c r="BA35" s="23" t="str">
        <f t="shared" si="2"/>
        <v/>
      </c>
      <c r="BC35" s="26" t="str">
        <f t="shared" si="3"/>
        <v/>
      </c>
      <c r="BD35" s="26" t="str">
        <f t="shared" si="4"/>
        <v/>
      </c>
      <c r="BF35" s="25" t="str">
        <f>IF('(4) - Britse prijzen'!L128&gt;0,'(4) - Britse prijzen'!L128,"")</f>
        <v/>
      </c>
      <c r="BT35" s="23" t="str">
        <f t="shared" si="5"/>
        <v/>
      </c>
      <c r="BU35" s="23" t="str">
        <f t="shared" si="6"/>
        <v/>
      </c>
      <c r="BV35" s="26" t="str">
        <f t="shared" si="7"/>
        <v/>
      </c>
      <c r="BW35" s="68" t="str">
        <f t="shared" si="8"/>
        <v/>
      </c>
    </row>
    <row r="36" spans="1:75" x14ac:dyDescent="0.25">
      <c r="A36" s="21">
        <v>1624</v>
      </c>
      <c r="B36" s="35">
        <v>9.8000000000000007</v>
      </c>
      <c r="AY36" s="23" t="str">
        <f t="shared" si="0"/>
        <v/>
      </c>
      <c r="AZ36" s="23" t="str">
        <f t="shared" si="1"/>
        <v/>
      </c>
      <c r="BA36" s="23" t="str">
        <f t="shared" si="2"/>
        <v/>
      </c>
      <c r="BC36" s="26" t="str">
        <f t="shared" si="3"/>
        <v/>
      </c>
      <c r="BD36" s="26" t="str">
        <f t="shared" si="4"/>
        <v/>
      </c>
      <c r="BF36" s="25" t="str">
        <f>IF('(4) - Britse prijzen'!L129&gt;0,'(4) - Britse prijzen'!L129,"")</f>
        <v/>
      </c>
      <c r="BT36" s="23" t="str">
        <f t="shared" si="5"/>
        <v/>
      </c>
      <c r="BU36" s="23" t="str">
        <f t="shared" si="6"/>
        <v/>
      </c>
      <c r="BV36" s="26" t="str">
        <f t="shared" si="7"/>
        <v/>
      </c>
      <c r="BW36" s="68" t="str">
        <f t="shared" si="8"/>
        <v/>
      </c>
    </row>
    <row r="37" spans="1:75" x14ac:dyDescent="0.25">
      <c r="A37" s="21">
        <v>1625</v>
      </c>
      <c r="B37" s="35">
        <v>9.8000000000000007</v>
      </c>
      <c r="AY37" s="23" t="str">
        <f t="shared" si="0"/>
        <v/>
      </c>
      <c r="AZ37" s="23" t="str">
        <f t="shared" si="1"/>
        <v/>
      </c>
      <c r="BA37" s="23" t="str">
        <f t="shared" si="2"/>
        <v/>
      </c>
      <c r="BC37" s="26" t="str">
        <f t="shared" si="3"/>
        <v/>
      </c>
      <c r="BD37" s="26" t="str">
        <f t="shared" si="4"/>
        <v/>
      </c>
      <c r="BF37" s="25" t="str">
        <f>IF('(4) - Britse prijzen'!L130&gt;0,'(4) - Britse prijzen'!L130,"")</f>
        <v/>
      </c>
      <c r="BT37" s="23" t="str">
        <f t="shared" si="5"/>
        <v/>
      </c>
      <c r="BU37" s="23" t="str">
        <f t="shared" si="6"/>
        <v/>
      </c>
      <c r="BV37" s="26" t="str">
        <f t="shared" si="7"/>
        <v/>
      </c>
      <c r="BW37" s="68" t="str">
        <f t="shared" si="8"/>
        <v/>
      </c>
    </row>
    <row r="38" spans="1:75" x14ac:dyDescent="0.25">
      <c r="A38" s="21">
        <v>1626</v>
      </c>
      <c r="B38" s="35">
        <v>9.8000000000000007</v>
      </c>
      <c r="AY38" s="23" t="str">
        <f t="shared" si="0"/>
        <v/>
      </c>
      <c r="AZ38" s="23" t="str">
        <f t="shared" si="1"/>
        <v/>
      </c>
      <c r="BA38" s="23" t="str">
        <f t="shared" si="2"/>
        <v/>
      </c>
      <c r="BC38" s="26" t="str">
        <f t="shared" si="3"/>
        <v/>
      </c>
      <c r="BD38" s="26" t="str">
        <f t="shared" si="4"/>
        <v/>
      </c>
      <c r="BF38" s="25" t="str">
        <f>IF('(4) - Britse prijzen'!L131&gt;0,'(4) - Britse prijzen'!L131,"")</f>
        <v/>
      </c>
      <c r="BT38" s="23" t="str">
        <f t="shared" si="5"/>
        <v/>
      </c>
      <c r="BU38" s="23" t="str">
        <f t="shared" si="6"/>
        <v/>
      </c>
      <c r="BV38" s="26" t="str">
        <f t="shared" si="7"/>
        <v/>
      </c>
      <c r="BW38" s="68" t="str">
        <f t="shared" si="8"/>
        <v/>
      </c>
    </row>
    <row r="39" spans="1:75" x14ac:dyDescent="0.25">
      <c r="A39" s="21">
        <v>1627</v>
      </c>
      <c r="B39" s="35">
        <v>9.8000000000000007</v>
      </c>
      <c r="AY39" s="23" t="str">
        <f t="shared" si="0"/>
        <v/>
      </c>
      <c r="AZ39" s="23" t="str">
        <f t="shared" si="1"/>
        <v/>
      </c>
      <c r="BA39" s="23" t="str">
        <f t="shared" si="2"/>
        <v/>
      </c>
      <c r="BC39" s="26" t="str">
        <f t="shared" si="3"/>
        <v/>
      </c>
      <c r="BD39" s="26" t="str">
        <f t="shared" si="4"/>
        <v/>
      </c>
      <c r="BF39" s="25" t="str">
        <f>IF('(4) - Britse prijzen'!L132&gt;0,'(4) - Britse prijzen'!L132,"")</f>
        <v/>
      </c>
      <c r="BT39" s="23" t="str">
        <f t="shared" si="5"/>
        <v/>
      </c>
      <c r="BU39" s="23" t="str">
        <f t="shared" si="6"/>
        <v/>
      </c>
      <c r="BV39" s="26" t="str">
        <f t="shared" si="7"/>
        <v/>
      </c>
      <c r="BW39" s="68" t="str">
        <f t="shared" si="8"/>
        <v/>
      </c>
    </row>
    <row r="40" spans="1:75" x14ac:dyDescent="0.25">
      <c r="A40" s="21">
        <v>1628</v>
      </c>
      <c r="B40" s="35">
        <v>9.8000000000000007</v>
      </c>
      <c r="AY40" s="23" t="str">
        <f t="shared" ref="AY40:AY71" si="9">IF(SUM(AG40:AU40)&gt;0,AVERAGE(AG40:AU40),"")</f>
        <v/>
      </c>
      <c r="AZ40" s="23" t="str">
        <f t="shared" ref="AZ40:AZ71" si="10">IF(SUM(AD40:AE40)&gt;0,COUNT(AD40:AE40),"")</f>
        <v/>
      </c>
      <c r="BA40" s="23" t="str">
        <f t="shared" si="2"/>
        <v/>
      </c>
      <c r="BC40" s="26" t="str">
        <f t="shared" si="3"/>
        <v/>
      </c>
      <c r="BD40" s="26" t="str">
        <f t="shared" si="4"/>
        <v/>
      </c>
      <c r="BF40" s="25" t="str">
        <f>IF('(4) - Britse prijzen'!L133&gt;0,'(4) - Britse prijzen'!L133,"")</f>
        <v/>
      </c>
      <c r="BT40" s="23" t="str">
        <f t="shared" si="5"/>
        <v/>
      </c>
      <c r="BU40" s="23" t="str">
        <f t="shared" si="6"/>
        <v/>
      </c>
      <c r="BV40" s="26" t="str">
        <f t="shared" si="7"/>
        <v/>
      </c>
      <c r="BW40" s="68" t="str">
        <f t="shared" si="8"/>
        <v/>
      </c>
    </row>
    <row r="41" spans="1:75" x14ac:dyDescent="0.25">
      <c r="A41" s="21">
        <v>1629</v>
      </c>
      <c r="B41" s="35">
        <v>9.8000000000000007</v>
      </c>
      <c r="AY41" s="23" t="str">
        <f t="shared" si="9"/>
        <v/>
      </c>
      <c r="AZ41" s="23" t="str">
        <f t="shared" si="10"/>
        <v/>
      </c>
      <c r="BA41" s="23" t="str">
        <f t="shared" si="2"/>
        <v/>
      </c>
      <c r="BC41" s="26" t="str">
        <f t="shared" si="3"/>
        <v/>
      </c>
      <c r="BD41" s="26" t="str">
        <f t="shared" si="4"/>
        <v/>
      </c>
      <c r="BF41" s="25" t="str">
        <f>IF('(4) - Britse prijzen'!L134&gt;0,'(4) - Britse prijzen'!L134,"")</f>
        <v/>
      </c>
      <c r="BT41" s="23" t="str">
        <f t="shared" si="5"/>
        <v/>
      </c>
      <c r="BU41" s="23" t="str">
        <f t="shared" si="6"/>
        <v/>
      </c>
      <c r="BV41" s="26" t="str">
        <f t="shared" si="7"/>
        <v/>
      </c>
      <c r="BW41" s="68" t="str">
        <f t="shared" si="8"/>
        <v/>
      </c>
    </row>
    <row r="42" spans="1:75" x14ac:dyDescent="0.25">
      <c r="A42" s="21">
        <v>1630</v>
      </c>
      <c r="B42" s="35">
        <v>9.8000000000000007</v>
      </c>
      <c r="AY42" s="23" t="str">
        <f t="shared" si="9"/>
        <v/>
      </c>
      <c r="AZ42" s="23" t="str">
        <f t="shared" si="10"/>
        <v/>
      </c>
      <c r="BA42" s="23" t="str">
        <f t="shared" si="2"/>
        <v/>
      </c>
      <c r="BC42" s="26" t="str">
        <f t="shared" si="3"/>
        <v/>
      </c>
      <c r="BD42" s="26" t="str">
        <f t="shared" si="4"/>
        <v/>
      </c>
      <c r="BF42" s="25" t="str">
        <f>IF('(4) - Britse prijzen'!L135&gt;0,'(4) - Britse prijzen'!L135,"")</f>
        <v/>
      </c>
      <c r="BT42" s="23" t="str">
        <f t="shared" si="5"/>
        <v/>
      </c>
      <c r="BU42" s="23" t="str">
        <f t="shared" si="6"/>
        <v/>
      </c>
      <c r="BV42" s="26" t="str">
        <f t="shared" si="7"/>
        <v/>
      </c>
      <c r="BW42" s="68" t="str">
        <f t="shared" si="8"/>
        <v/>
      </c>
    </row>
    <row r="43" spans="1:75" x14ac:dyDescent="0.25">
      <c r="A43" s="21">
        <v>1631</v>
      </c>
      <c r="B43" s="35">
        <v>9.8000000000000007</v>
      </c>
      <c r="AY43" s="23" t="str">
        <f t="shared" si="9"/>
        <v/>
      </c>
      <c r="AZ43" s="23" t="str">
        <f t="shared" si="10"/>
        <v/>
      </c>
      <c r="BA43" s="23" t="str">
        <f t="shared" si="2"/>
        <v/>
      </c>
      <c r="BC43" s="26" t="str">
        <f t="shared" si="3"/>
        <v/>
      </c>
      <c r="BD43" s="26" t="str">
        <f t="shared" si="4"/>
        <v/>
      </c>
      <c r="BF43" s="25" t="str">
        <f>IF('(4) - Britse prijzen'!L136&gt;0,'(4) - Britse prijzen'!L136,"")</f>
        <v/>
      </c>
      <c r="BT43" s="23" t="str">
        <f t="shared" si="5"/>
        <v/>
      </c>
      <c r="BU43" s="23" t="str">
        <f t="shared" si="6"/>
        <v/>
      </c>
      <c r="BV43" s="26" t="str">
        <f t="shared" si="7"/>
        <v/>
      </c>
      <c r="BW43" s="68" t="str">
        <f t="shared" si="8"/>
        <v/>
      </c>
    </row>
    <row r="44" spans="1:75" x14ac:dyDescent="0.25">
      <c r="A44" s="21">
        <v>1632</v>
      </c>
      <c r="B44" s="35">
        <v>9.8000000000000007</v>
      </c>
      <c r="AY44" s="23" t="str">
        <f t="shared" si="9"/>
        <v/>
      </c>
      <c r="AZ44" s="23" t="str">
        <f t="shared" si="10"/>
        <v/>
      </c>
      <c r="BA44" s="23" t="str">
        <f t="shared" si="2"/>
        <v/>
      </c>
      <c r="BC44" s="26" t="str">
        <f t="shared" si="3"/>
        <v/>
      </c>
      <c r="BD44" s="26" t="str">
        <f t="shared" si="4"/>
        <v/>
      </c>
      <c r="BF44" s="25" t="str">
        <f>IF('(4) - Britse prijzen'!L137&gt;0,'(4) - Britse prijzen'!L137,"")</f>
        <v/>
      </c>
      <c r="BT44" s="23" t="str">
        <f t="shared" si="5"/>
        <v/>
      </c>
      <c r="BU44" s="23" t="str">
        <f t="shared" si="6"/>
        <v/>
      </c>
      <c r="BV44" s="26" t="str">
        <f t="shared" si="7"/>
        <v/>
      </c>
      <c r="BW44" s="68" t="str">
        <f t="shared" si="8"/>
        <v/>
      </c>
    </row>
    <row r="45" spans="1:75" x14ac:dyDescent="0.25">
      <c r="A45" s="21">
        <v>1633</v>
      </c>
      <c r="B45" s="35">
        <v>9.8000000000000007</v>
      </c>
      <c r="AY45" s="23" t="str">
        <f t="shared" si="9"/>
        <v/>
      </c>
      <c r="AZ45" s="23" t="str">
        <f t="shared" si="10"/>
        <v/>
      </c>
      <c r="BA45" s="23" t="str">
        <f t="shared" si="2"/>
        <v/>
      </c>
      <c r="BC45" s="26" t="str">
        <f t="shared" si="3"/>
        <v/>
      </c>
      <c r="BD45" s="26" t="str">
        <f t="shared" si="4"/>
        <v/>
      </c>
      <c r="BF45" s="25" t="str">
        <f>IF('(4) - Britse prijzen'!L138&gt;0,'(4) - Britse prijzen'!L138,"")</f>
        <v/>
      </c>
      <c r="BT45" s="23" t="str">
        <f t="shared" si="5"/>
        <v/>
      </c>
      <c r="BU45" s="23" t="str">
        <f t="shared" si="6"/>
        <v/>
      </c>
      <c r="BV45" s="26" t="str">
        <f t="shared" si="7"/>
        <v/>
      </c>
      <c r="BW45" s="68" t="str">
        <f t="shared" si="8"/>
        <v/>
      </c>
    </row>
    <row r="46" spans="1:75" x14ac:dyDescent="0.25">
      <c r="A46" s="21">
        <v>1634</v>
      </c>
      <c r="B46" s="35">
        <v>9.8000000000000007</v>
      </c>
      <c r="AY46" s="23" t="str">
        <f t="shared" si="9"/>
        <v/>
      </c>
      <c r="AZ46" s="23" t="str">
        <f t="shared" si="10"/>
        <v/>
      </c>
      <c r="BA46" s="23" t="str">
        <f t="shared" si="2"/>
        <v/>
      </c>
      <c r="BC46" s="26" t="str">
        <f t="shared" si="3"/>
        <v/>
      </c>
      <c r="BD46" s="26" t="str">
        <f t="shared" si="4"/>
        <v/>
      </c>
      <c r="BF46" s="25" t="str">
        <f>IF('(4) - Britse prijzen'!L139&gt;0,'(4) - Britse prijzen'!L139,"")</f>
        <v/>
      </c>
      <c r="BT46" s="23" t="str">
        <f t="shared" si="5"/>
        <v/>
      </c>
      <c r="BU46" s="23" t="str">
        <f t="shared" si="6"/>
        <v/>
      </c>
      <c r="BV46" s="26" t="str">
        <f t="shared" si="7"/>
        <v/>
      </c>
      <c r="BW46" s="68" t="str">
        <f t="shared" si="8"/>
        <v/>
      </c>
    </row>
    <row r="47" spans="1:75" x14ac:dyDescent="0.25">
      <c r="A47" s="21">
        <v>1635</v>
      </c>
      <c r="B47" s="35">
        <v>9.8000000000000007</v>
      </c>
      <c r="AY47" s="23" t="str">
        <f t="shared" si="9"/>
        <v/>
      </c>
      <c r="AZ47" s="23" t="str">
        <f t="shared" si="10"/>
        <v/>
      </c>
      <c r="BA47" s="23" t="str">
        <f t="shared" si="2"/>
        <v/>
      </c>
      <c r="BC47" s="26" t="str">
        <f t="shared" si="3"/>
        <v/>
      </c>
      <c r="BD47" s="26" t="str">
        <f t="shared" si="4"/>
        <v/>
      </c>
      <c r="BF47" s="25" t="str">
        <f>IF('(4) - Britse prijzen'!L140&gt;0,'(4) - Britse prijzen'!L140,"")</f>
        <v/>
      </c>
      <c r="BT47" s="23" t="str">
        <f t="shared" si="5"/>
        <v/>
      </c>
      <c r="BU47" s="23" t="str">
        <f t="shared" si="6"/>
        <v/>
      </c>
      <c r="BV47" s="26" t="str">
        <f t="shared" si="7"/>
        <v/>
      </c>
      <c r="BW47" s="68" t="str">
        <f t="shared" si="8"/>
        <v/>
      </c>
    </row>
    <row r="48" spans="1:75" x14ac:dyDescent="0.25">
      <c r="A48" s="21">
        <v>1636</v>
      </c>
      <c r="B48" s="35">
        <v>9.8000000000000007</v>
      </c>
      <c r="AY48" s="23" t="str">
        <f t="shared" si="9"/>
        <v/>
      </c>
      <c r="AZ48" s="23" t="str">
        <f t="shared" si="10"/>
        <v/>
      </c>
      <c r="BA48" s="23" t="str">
        <f t="shared" si="2"/>
        <v/>
      </c>
      <c r="BC48" s="26" t="str">
        <f t="shared" si="3"/>
        <v/>
      </c>
      <c r="BD48" s="26" t="str">
        <f t="shared" si="4"/>
        <v/>
      </c>
      <c r="BF48" s="25" t="str">
        <f>IF('(4) - Britse prijzen'!L141&gt;0,'(4) - Britse prijzen'!L141,"")</f>
        <v/>
      </c>
      <c r="BT48" s="23" t="str">
        <f t="shared" si="5"/>
        <v/>
      </c>
      <c r="BU48" s="23" t="str">
        <f t="shared" si="6"/>
        <v/>
      </c>
      <c r="BV48" s="26" t="str">
        <f t="shared" si="7"/>
        <v/>
      </c>
      <c r="BW48" s="68" t="str">
        <f t="shared" si="8"/>
        <v/>
      </c>
    </row>
    <row r="49" spans="1:75" x14ac:dyDescent="0.25">
      <c r="A49" s="21">
        <v>1637</v>
      </c>
      <c r="B49" s="35">
        <v>9.8000000000000007</v>
      </c>
      <c r="AY49" s="23" t="str">
        <f t="shared" si="9"/>
        <v/>
      </c>
      <c r="AZ49" s="23" t="str">
        <f t="shared" si="10"/>
        <v/>
      </c>
      <c r="BA49" s="23" t="str">
        <f t="shared" si="2"/>
        <v/>
      </c>
      <c r="BC49" s="26" t="str">
        <f t="shared" si="3"/>
        <v/>
      </c>
      <c r="BD49" s="26" t="str">
        <f t="shared" si="4"/>
        <v/>
      </c>
      <c r="BF49" s="25" t="str">
        <f>IF('(4) - Britse prijzen'!L142&gt;0,'(4) - Britse prijzen'!L142,"")</f>
        <v/>
      </c>
      <c r="BT49" s="23" t="str">
        <f t="shared" si="5"/>
        <v/>
      </c>
      <c r="BU49" s="23" t="str">
        <f t="shared" si="6"/>
        <v/>
      </c>
      <c r="BV49" s="26" t="str">
        <f t="shared" si="7"/>
        <v/>
      </c>
      <c r="BW49" s="68" t="str">
        <f t="shared" si="8"/>
        <v/>
      </c>
    </row>
    <row r="50" spans="1:75" x14ac:dyDescent="0.25">
      <c r="A50" s="21">
        <v>1638</v>
      </c>
      <c r="B50" s="35">
        <v>9.8000000000000007</v>
      </c>
      <c r="AY50" s="23" t="str">
        <f t="shared" si="9"/>
        <v/>
      </c>
      <c r="AZ50" s="23" t="str">
        <f t="shared" si="10"/>
        <v/>
      </c>
      <c r="BA50" s="23" t="str">
        <f t="shared" si="2"/>
        <v/>
      </c>
      <c r="BC50" s="26" t="str">
        <f t="shared" si="3"/>
        <v/>
      </c>
      <c r="BD50" s="26" t="str">
        <f t="shared" si="4"/>
        <v/>
      </c>
      <c r="BF50" s="25" t="str">
        <f>IF('(4) - Britse prijzen'!L143&gt;0,'(4) - Britse prijzen'!L143,"")</f>
        <v/>
      </c>
      <c r="BT50" s="23" t="str">
        <f t="shared" si="5"/>
        <v/>
      </c>
      <c r="BU50" s="23" t="str">
        <f t="shared" si="6"/>
        <v/>
      </c>
      <c r="BV50" s="26" t="str">
        <f t="shared" si="7"/>
        <v/>
      </c>
      <c r="BW50" s="68" t="str">
        <f t="shared" si="8"/>
        <v/>
      </c>
    </row>
    <row r="51" spans="1:75" x14ac:dyDescent="0.25">
      <c r="A51" s="21">
        <v>1639</v>
      </c>
      <c r="B51" s="35">
        <v>9.8000000000000007</v>
      </c>
      <c r="AY51" s="23" t="str">
        <f t="shared" si="9"/>
        <v/>
      </c>
      <c r="AZ51" s="23" t="str">
        <f t="shared" si="10"/>
        <v/>
      </c>
      <c r="BA51" s="23" t="str">
        <f t="shared" si="2"/>
        <v/>
      </c>
      <c r="BC51" s="26" t="str">
        <f t="shared" si="3"/>
        <v/>
      </c>
      <c r="BD51" s="26" t="str">
        <f t="shared" si="4"/>
        <v/>
      </c>
      <c r="BF51" s="25" t="str">
        <f>IF('(4) - Britse prijzen'!L144&gt;0,'(4) - Britse prijzen'!L144,"")</f>
        <v/>
      </c>
      <c r="BT51" s="23" t="str">
        <f t="shared" si="5"/>
        <v/>
      </c>
      <c r="BU51" s="23" t="str">
        <f t="shared" si="6"/>
        <v/>
      </c>
      <c r="BV51" s="26" t="str">
        <f t="shared" si="7"/>
        <v/>
      </c>
      <c r="BW51" s="68" t="str">
        <f t="shared" si="8"/>
        <v/>
      </c>
    </row>
    <row r="52" spans="1:75" x14ac:dyDescent="0.25">
      <c r="A52" s="21">
        <v>1640</v>
      </c>
      <c r="B52" s="35">
        <v>9.8000000000000007</v>
      </c>
      <c r="AY52" s="23" t="str">
        <f t="shared" si="9"/>
        <v/>
      </c>
      <c r="AZ52" s="23" t="str">
        <f t="shared" si="10"/>
        <v/>
      </c>
      <c r="BA52" s="23" t="str">
        <f t="shared" si="2"/>
        <v/>
      </c>
      <c r="BC52" s="26" t="str">
        <f t="shared" si="3"/>
        <v/>
      </c>
      <c r="BD52" s="26" t="str">
        <f t="shared" si="4"/>
        <v/>
      </c>
      <c r="BF52" s="25" t="str">
        <f>IF('(4) - Britse prijzen'!L145&gt;0,'(4) - Britse prijzen'!L145,"")</f>
        <v/>
      </c>
      <c r="BT52" s="23" t="str">
        <f t="shared" si="5"/>
        <v/>
      </c>
      <c r="BU52" s="23" t="str">
        <f t="shared" si="6"/>
        <v/>
      </c>
      <c r="BV52" s="26" t="str">
        <f t="shared" si="7"/>
        <v/>
      </c>
      <c r="BW52" s="68" t="str">
        <f t="shared" si="8"/>
        <v/>
      </c>
    </row>
    <row r="53" spans="1:75" x14ac:dyDescent="0.25">
      <c r="A53" s="21">
        <v>1641</v>
      </c>
      <c r="B53" s="35">
        <v>9.8000000000000007</v>
      </c>
      <c r="AY53" s="23" t="str">
        <f t="shared" si="9"/>
        <v/>
      </c>
      <c r="AZ53" s="23" t="str">
        <f t="shared" si="10"/>
        <v/>
      </c>
      <c r="BA53" s="23" t="str">
        <f t="shared" si="2"/>
        <v/>
      </c>
      <c r="BC53" s="26" t="str">
        <f t="shared" si="3"/>
        <v/>
      </c>
      <c r="BD53" s="26" t="str">
        <f t="shared" si="4"/>
        <v/>
      </c>
      <c r="BF53" s="25" t="str">
        <f>IF('(4) - Britse prijzen'!L146&gt;0,'(4) - Britse prijzen'!L146,"")</f>
        <v/>
      </c>
      <c r="BT53" s="23" t="str">
        <f t="shared" si="5"/>
        <v/>
      </c>
      <c r="BU53" s="23" t="str">
        <f t="shared" si="6"/>
        <v/>
      </c>
      <c r="BV53" s="26" t="str">
        <f t="shared" si="7"/>
        <v/>
      </c>
      <c r="BW53" s="68" t="str">
        <f t="shared" si="8"/>
        <v/>
      </c>
    </row>
    <row r="54" spans="1:75" x14ac:dyDescent="0.25">
      <c r="A54" s="21">
        <v>1642</v>
      </c>
      <c r="B54" s="35">
        <v>9.8000000000000007</v>
      </c>
      <c r="AY54" s="23" t="str">
        <f t="shared" si="9"/>
        <v/>
      </c>
      <c r="AZ54" s="23" t="str">
        <f t="shared" si="10"/>
        <v/>
      </c>
      <c r="BA54" s="23" t="str">
        <f t="shared" si="2"/>
        <v/>
      </c>
      <c r="BC54" s="26" t="str">
        <f t="shared" si="3"/>
        <v/>
      </c>
      <c r="BD54" s="26" t="str">
        <f t="shared" si="4"/>
        <v/>
      </c>
      <c r="BF54" s="25" t="str">
        <f>IF('(4) - Britse prijzen'!L147&gt;0,'(4) - Britse prijzen'!L147,"")</f>
        <v/>
      </c>
      <c r="BT54" s="23" t="str">
        <f t="shared" si="5"/>
        <v/>
      </c>
      <c r="BU54" s="23" t="str">
        <f t="shared" si="6"/>
        <v/>
      </c>
      <c r="BV54" s="26" t="str">
        <f t="shared" si="7"/>
        <v/>
      </c>
      <c r="BW54" s="68" t="str">
        <f t="shared" si="8"/>
        <v/>
      </c>
    </row>
    <row r="55" spans="1:75" x14ac:dyDescent="0.25">
      <c r="A55" s="21">
        <v>1643</v>
      </c>
      <c r="B55" s="35">
        <v>9.8000000000000007</v>
      </c>
      <c r="AY55" s="23" t="str">
        <f t="shared" si="9"/>
        <v/>
      </c>
      <c r="AZ55" s="23" t="str">
        <f t="shared" si="10"/>
        <v/>
      </c>
      <c r="BA55" s="23" t="str">
        <f t="shared" si="2"/>
        <v/>
      </c>
      <c r="BC55" s="26" t="str">
        <f t="shared" si="3"/>
        <v/>
      </c>
      <c r="BD55" s="26" t="str">
        <f t="shared" si="4"/>
        <v/>
      </c>
      <c r="BF55" s="25" t="str">
        <f>IF('(4) - Britse prijzen'!L148&gt;0,'(4) - Britse prijzen'!L148,"")</f>
        <v/>
      </c>
      <c r="BT55" s="23" t="str">
        <f t="shared" si="5"/>
        <v/>
      </c>
      <c r="BU55" s="23" t="str">
        <f t="shared" si="6"/>
        <v/>
      </c>
      <c r="BV55" s="26" t="str">
        <f t="shared" si="7"/>
        <v/>
      </c>
      <c r="BW55" s="68" t="str">
        <f t="shared" si="8"/>
        <v/>
      </c>
    </row>
    <row r="56" spans="1:75" x14ac:dyDescent="0.25">
      <c r="A56" s="21">
        <v>1644</v>
      </c>
      <c r="B56" s="35">
        <v>9.8000000000000007</v>
      </c>
      <c r="AY56" s="23" t="str">
        <f t="shared" si="9"/>
        <v/>
      </c>
      <c r="AZ56" s="23" t="str">
        <f t="shared" si="10"/>
        <v/>
      </c>
      <c r="BA56" s="23" t="str">
        <f t="shared" si="2"/>
        <v/>
      </c>
      <c r="BC56" s="26" t="str">
        <f t="shared" si="3"/>
        <v/>
      </c>
      <c r="BD56" s="26" t="str">
        <f t="shared" si="4"/>
        <v/>
      </c>
      <c r="BF56" s="25" t="str">
        <f>IF('(4) - Britse prijzen'!L149&gt;0,'(4) - Britse prijzen'!L149,"")</f>
        <v/>
      </c>
      <c r="BT56" s="23" t="str">
        <f t="shared" si="5"/>
        <v/>
      </c>
      <c r="BU56" s="23" t="str">
        <f t="shared" si="6"/>
        <v/>
      </c>
      <c r="BV56" s="26" t="str">
        <f t="shared" si="7"/>
        <v/>
      </c>
      <c r="BW56" s="68" t="str">
        <f t="shared" si="8"/>
        <v/>
      </c>
    </row>
    <row r="57" spans="1:75" x14ac:dyDescent="0.25">
      <c r="A57" s="21">
        <v>1645</v>
      </c>
      <c r="B57" s="35">
        <v>9.8000000000000007</v>
      </c>
      <c r="AY57" s="23" t="str">
        <f t="shared" si="9"/>
        <v/>
      </c>
      <c r="AZ57" s="23" t="str">
        <f t="shared" si="10"/>
        <v/>
      </c>
      <c r="BA57" s="23" t="str">
        <f t="shared" si="2"/>
        <v/>
      </c>
      <c r="BC57" s="26" t="str">
        <f t="shared" si="3"/>
        <v/>
      </c>
      <c r="BD57" s="26" t="str">
        <f t="shared" si="4"/>
        <v/>
      </c>
      <c r="BF57" s="25" t="str">
        <f>IF('(4) - Britse prijzen'!L150&gt;0,'(4) - Britse prijzen'!L150,"")</f>
        <v/>
      </c>
      <c r="BT57" s="23" t="str">
        <f t="shared" si="5"/>
        <v/>
      </c>
      <c r="BU57" s="23" t="str">
        <f t="shared" si="6"/>
        <v/>
      </c>
      <c r="BV57" s="26" t="str">
        <f t="shared" si="7"/>
        <v/>
      </c>
      <c r="BW57" s="68" t="str">
        <f t="shared" si="8"/>
        <v/>
      </c>
    </row>
    <row r="58" spans="1:75" x14ac:dyDescent="0.25">
      <c r="A58" s="21">
        <v>1646</v>
      </c>
      <c r="B58" s="35">
        <v>9.8000000000000007</v>
      </c>
      <c r="AY58" s="23" t="str">
        <f t="shared" si="9"/>
        <v/>
      </c>
      <c r="AZ58" s="23" t="str">
        <f t="shared" si="10"/>
        <v/>
      </c>
      <c r="BA58" s="23" t="str">
        <f t="shared" si="2"/>
        <v/>
      </c>
      <c r="BC58" s="26" t="str">
        <f t="shared" si="3"/>
        <v/>
      </c>
      <c r="BD58" s="26" t="str">
        <f t="shared" si="4"/>
        <v/>
      </c>
      <c r="BF58" s="25" t="str">
        <f>IF('(4) - Britse prijzen'!L151&gt;0,'(4) - Britse prijzen'!L151,"")</f>
        <v/>
      </c>
      <c r="BT58" s="23" t="str">
        <f t="shared" si="5"/>
        <v/>
      </c>
      <c r="BU58" s="23" t="str">
        <f t="shared" si="6"/>
        <v/>
      </c>
      <c r="BV58" s="26" t="str">
        <f t="shared" si="7"/>
        <v/>
      </c>
      <c r="BW58" s="68" t="str">
        <f t="shared" si="8"/>
        <v/>
      </c>
    </row>
    <row r="59" spans="1:75" x14ac:dyDescent="0.25">
      <c r="A59" s="21">
        <v>1647</v>
      </c>
      <c r="B59" s="35">
        <v>9.8000000000000007</v>
      </c>
      <c r="AY59" s="23" t="str">
        <f t="shared" si="9"/>
        <v/>
      </c>
      <c r="AZ59" s="23" t="str">
        <f t="shared" si="10"/>
        <v/>
      </c>
      <c r="BA59" s="23" t="str">
        <f t="shared" si="2"/>
        <v/>
      </c>
      <c r="BC59" s="26" t="str">
        <f t="shared" si="3"/>
        <v/>
      </c>
      <c r="BD59" s="26" t="str">
        <f t="shared" si="4"/>
        <v/>
      </c>
      <c r="BF59" s="25" t="str">
        <f>IF('(4) - Britse prijzen'!L152&gt;0,'(4) - Britse prijzen'!L152,"")</f>
        <v/>
      </c>
      <c r="BT59" s="23" t="str">
        <f t="shared" si="5"/>
        <v/>
      </c>
      <c r="BU59" s="23" t="str">
        <f t="shared" si="6"/>
        <v/>
      </c>
      <c r="BV59" s="26" t="str">
        <f t="shared" si="7"/>
        <v/>
      </c>
      <c r="BW59" s="68" t="str">
        <f t="shared" si="8"/>
        <v/>
      </c>
    </row>
    <row r="60" spans="1:75" x14ac:dyDescent="0.25">
      <c r="A60" s="21">
        <v>1648</v>
      </c>
      <c r="B60" s="35">
        <v>9.8000000000000007</v>
      </c>
      <c r="AY60" s="23" t="str">
        <f t="shared" si="9"/>
        <v/>
      </c>
      <c r="AZ60" s="23" t="str">
        <f t="shared" si="10"/>
        <v/>
      </c>
      <c r="BA60" s="23" t="str">
        <f t="shared" si="2"/>
        <v/>
      </c>
      <c r="BC60" s="26" t="str">
        <f t="shared" si="3"/>
        <v/>
      </c>
      <c r="BD60" s="26" t="str">
        <f t="shared" si="4"/>
        <v/>
      </c>
      <c r="BF60" s="25" t="str">
        <f>IF('(4) - Britse prijzen'!L153&gt;0,'(4) - Britse prijzen'!L153,"")</f>
        <v/>
      </c>
      <c r="BT60" s="23" t="str">
        <f t="shared" si="5"/>
        <v/>
      </c>
      <c r="BU60" s="23" t="str">
        <f t="shared" si="6"/>
        <v/>
      </c>
      <c r="BV60" s="26" t="str">
        <f t="shared" si="7"/>
        <v/>
      </c>
      <c r="BW60" s="68" t="str">
        <f t="shared" si="8"/>
        <v/>
      </c>
    </row>
    <row r="61" spans="1:75" x14ac:dyDescent="0.25">
      <c r="A61" s="21">
        <v>1649</v>
      </c>
      <c r="B61" s="35">
        <v>9.8000000000000007</v>
      </c>
      <c r="AY61" s="23" t="str">
        <f t="shared" si="9"/>
        <v/>
      </c>
      <c r="AZ61" s="23" t="str">
        <f t="shared" si="10"/>
        <v/>
      </c>
      <c r="BA61" s="23" t="str">
        <f t="shared" si="2"/>
        <v/>
      </c>
      <c r="BC61" s="26" t="str">
        <f t="shared" si="3"/>
        <v/>
      </c>
      <c r="BD61" s="26" t="str">
        <f t="shared" si="4"/>
        <v/>
      </c>
      <c r="BF61" s="25" t="str">
        <f>IF('(4) - Britse prijzen'!L154&gt;0,'(4) - Britse prijzen'!L154,"")</f>
        <v/>
      </c>
      <c r="BT61" s="23" t="str">
        <f t="shared" si="5"/>
        <v/>
      </c>
      <c r="BU61" s="23" t="str">
        <f t="shared" si="6"/>
        <v/>
      </c>
      <c r="BV61" s="26" t="str">
        <f t="shared" si="7"/>
        <v/>
      </c>
      <c r="BW61" s="68" t="str">
        <f t="shared" si="8"/>
        <v/>
      </c>
    </row>
    <row r="62" spans="1:75" x14ac:dyDescent="0.25">
      <c r="A62" s="21">
        <v>1650</v>
      </c>
      <c r="B62" s="35">
        <v>9.8000000000000007</v>
      </c>
      <c r="AY62" s="23" t="str">
        <f t="shared" si="9"/>
        <v/>
      </c>
      <c r="AZ62" s="23" t="str">
        <f t="shared" si="10"/>
        <v/>
      </c>
      <c r="BA62" s="23" t="str">
        <f t="shared" si="2"/>
        <v/>
      </c>
      <c r="BC62" s="26" t="str">
        <f t="shared" si="3"/>
        <v/>
      </c>
      <c r="BD62" s="26" t="str">
        <f t="shared" si="4"/>
        <v/>
      </c>
      <c r="BF62" s="25" t="str">
        <f>IF('(4) - Britse prijzen'!L155&gt;0,'(4) - Britse prijzen'!L155,"")</f>
        <v/>
      </c>
      <c r="BT62" s="23" t="str">
        <f t="shared" si="5"/>
        <v/>
      </c>
      <c r="BU62" s="23" t="str">
        <f t="shared" si="6"/>
        <v/>
      </c>
      <c r="BV62" s="26" t="str">
        <f t="shared" si="7"/>
        <v/>
      </c>
      <c r="BW62" s="68" t="str">
        <f t="shared" si="8"/>
        <v/>
      </c>
    </row>
    <row r="63" spans="1:75" x14ac:dyDescent="0.25">
      <c r="A63" s="21">
        <v>1651</v>
      </c>
      <c r="B63" s="35">
        <v>9.8000000000000007</v>
      </c>
      <c r="AY63" s="23" t="str">
        <f t="shared" si="9"/>
        <v/>
      </c>
      <c r="AZ63" s="23" t="str">
        <f t="shared" si="10"/>
        <v/>
      </c>
      <c r="BA63" s="23" t="str">
        <f t="shared" si="2"/>
        <v/>
      </c>
      <c r="BC63" s="26" t="str">
        <f t="shared" si="3"/>
        <v/>
      </c>
      <c r="BD63" s="26" t="str">
        <f t="shared" si="4"/>
        <v/>
      </c>
      <c r="BF63" s="25" t="str">
        <f>IF('(4) - Britse prijzen'!L156&gt;0,'(4) - Britse prijzen'!L156,"")</f>
        <v/>
      </c>
      <c r="BT63" s="23" t="str">
        <f t="shared" si="5"/>
        <v/>
      </c>
      <c r="BU63" s="23" t="str">
        <f t="shared" si="6"/>
        <v/>
      </c>
      <c r="BV63" s="26" t="str">
        <f t="shared" si="7"/>
        <v/>
      </c>
      <c r="BW63" s="68" t="str">
        <f t="shared" si="8"/>
        <v/>
      </c>
    </row>
    <row r="64" spans="1:75" x14ac:dyDescent="0.25">
      <c r="A64" s="21">
        <v>1652</v>
      </c>
      <c r="B64" s="35">
        <v>9.8000000000000007</v>
      </c>
      <c r="AY64" s="23" t="str">
        <f t="shared" si="9"/>
        <v/>
      </c>
      <c r="AZ64" s="23" t="str">
        <f t="shared" si="10"/>
        <v/>
      </c>
      <c r="BA64" s="23" t="str">
        <f t="shared" si="2"/>
        <v/>
      </c>
      <c r="BC64" s="26" t="str">
        <f t="shared" si="3"/>
        <v/>
      </c>
      <c r="BD64" s="26" t="str">
        <f t="shared" si="4"/>
        <v/>
      </c>
      <c r="BF64" s="25" t="str">
        <f>IF('(4) - Britse prijzen'!L157&gt;0,'(4) - Britse prijzen'!L157,"")</f>
        <v/>
      </c>
      <c r="BT64" s="23" t="str">
        <f t="shared" si="5"/>
        <v/>
      </c>
      <c r="BU64" s="23" t="str">
        <f t="shared" si="6"/>
        <v/>
      </c>
      <c r="BV64" s="26" t="str">
        <f t="shared" si="7"/>
        <v/>
      </c>
      <c r="BW64" s="68" t="str">
        <f t="shared" si="8"/>
        <v/>
      </c>
    </row>
    <row r="65" spans="1:75" x14ac:dyDescent="0.25">
      <c r="A65" s="21">
        <v>1653</v>
      </c>
      <c r="B65" s="35">
        <v>9.8000000000000007</v>
      </c>
      <c r="AY65" s="23" t="str">
        <f t="shared" si="9"/>
        <v/>
      </c>
      <c r="AZ65" s="23" t="str">
        <f t="shared" si="10"/>
        <v/>
      </c>
      <c r="BA65" s="23" t="str">
        <f t="shared" si="2"/>
        <v/>
      </c>
      <c r="BC65" s="26" t="str">
        <f t="shared" si="3"/>
        <v/>
      </c>
      <c r="BD65" s="26" t="str">
        <f t="shared" si="4"/>
        <v/>
      </c>
      <c r="BF65" s="25" t="str">
        <f>IF('(4) - Britse prijzen'!L158&gt;0,'(4) - Britse prijzen'!L158,"")</f>
        <v/>
      </c>
      <c r="BT65" s="23" t="str">
        <f t="shared" si="5"/>
        <v/>
      </c>
      <c r="BU65" s="23" t="str">
        <f t="shared" si="6"/>
        <v/>
      </c>
      <c r="BV65" s="26" t="str">
        <f t="shared" si="7"/>
        <v/>
      </c>
      <c r="BW65" s="68" t="str">
        <f t="shared" si="8"/>
        <v/>
      </c>
    </row>
    <row r="66" spans="1:75" x14ac:dyDescent="0.25">
      <c r="A66" s="21">
        <v>1654</v>
      </c>
      <c r="B66" s="35">
        <v>9.8000000000000007</v>
      </c>
      <c r="AY66" s="23" t="str">
        <f t="shared" si="9"/>
        <v/>
      </c>
      <c r="AZ66" s="23" t="str">
        <f t="shared" si="10"/>
        <v/>
      </c>
      <c r="BA66" s="23" t="str">
        <f t="shared" si="2"/>
        <v/>
      </c>
      <c r="BC66" s="26" t="str">
        <f t="shared" si="3"/>
        <v/>
      </c>
      <c r="BD66" s="26" t="str">
        <f t="shared" si="4"/>
        <v/>
      </c>
      <c r="BF66" s="25" t="str">
        <f>IF('(4) - Britse prijzen'!L159&gt;0,'(4) - Britse prijzen'!L159,"")</f>
        <v/>
      </c>
      <c r="BT66" s="23" t="str">
        <f t="shared" si="5"/>
        <v/>
      </c>
      <c r="BU66" s="23" t="str">
        <f t="shared" si="6"/>
        <v/>
      </c>
      <c r="BV66" s="26" t="str">
        <f t="shared" si="7"/>
        <v/>
      </c>
      <c r="BW66" s="68" t="str">
        <f t="shared" si="8"/>
        <v/>
      </c>
    </row>
    <row r="67" spans="1:75" x14ac:dyDescent="0.25">
      <c r="A67" s="21">
        <v>1655</v>
      </c>
      <c r="B67" s="35">
        <v>9.8000000000000007</v>
      </c>
      <c r="AY67" s="23" t="str">
        <f t="shared" si="9"/>
        <v/>
      </c>
      <c r="AZ67" s="23" t="str">
        <f t="shared" si="10"/>
        <v/>
      </c>
      <c r="BA67" s="23" t="str">
        <f t="shared" si="2"/>
        <v/>
      </c>
      <c r="BC67" s="26" t="str">
        <f t="shared" si="3"/>
        <v/>
      </c>
      <c r="BD67" s="26" t="str">
        <f t="shared" si="4"/>
        <v/>
      </c>
      <c r="BF67" s="25" t="str">
        <f>IF('(4) - Britse prijzen'!L160&gt;0,'(4) - Britse prijzen'!L160,"")</f>
        <v/>
      </c>
      <c r="BT67" s="23" t="str">
        <f t="shared" si="5"/>
        <v/>
      </c>
      <c r="BU67" s="23" t="str">
        <f t="shared" si="6"/>
        <v/>
      </c>
      <c r="BV67" s="26" t="str">
        <f t="shared" si="7"/>
        <v/>
      </c>
      <c r="BW67" s="68" t="str">
        <f t="shared" si="8"/>
        <v/>
      </c>
    </row>
    <row r="68" spans="1:75" x14ac:dyDescent="0.25">
      <c r="A68" s="21">
        <v>1656</v>
      </c>
      <c r="B68" s="35">
        <v>9.8000000000000007</v>
      </c>
      <c r="AY68" s="23" t="str">
        <f t="shared" si="9"/>
        <v/>
      </c>
      <c r="AZ68" s="23" t="str">
        <f t="shared" si="10"/>
        <v/>
      </c>
      <c r="BA68" s="23" t="str">
        <f t="shared" si="2"/>
        <v/>
      </c>
      <c r="BC68" s="26" t="str">
        <f t="shared" si="3"/>
        <v/>
      </c>
      <c r="BD68" s="26" t="str">
        <f t="shared" si="4"/>
        <v/>
      </c>
      <c r="BF68" s="25" t="str">
        <f>IF('(4) - Britse prijzen'!L161&gt;0,'(4) - Britse prijzen'!L161,"")</f>
        <v/>
      </c>
      <c r="BT68" s="23" t="str">
        <f t="shared" si="5"/>
        <v/>
      </c>
      <c r="BU68" s="23" t="str">
        <f t="shared" si="6"/>
        <v/>
      </c>
      <c r="BV68" s="26" t="str">
        <f t="shared" si="7"/>
        <v/>
      </c>
      <c r="BW68" s="68" t="str">
        <f t="shared" si="8"/>
        <v/>
      </c>
    </row>
    <row r="69" spans="1:75" x14ac:dyDescent="0.25">
      <c r="A69" s="21">
        <v>1657</v>
      </c>
      <c r="B69" s="35">
        <v>9.8000000000000007</v>
      </c>
      <c r="AY69" s="23" t="str">
        <f t="shared" si="9"/>
        <v/>
      </c>
      <c r="AZ69" s="23" t="str">
        <f t="shared" si="10"/>
        <v/>
      </c>
      <c r="BA69" s="23" t="str">
        <f t="shared" si="2"/>
        <v/>
      </c>
      <c r="BC69" s="26" t="str">
        <f t="shared" si="3"/>
        <v/>
      </c>
      <c r="BD69" s="26" t="str">
        <f t="shared" si="4"/>
        <v/>
      </c>
      <c r="BF69" s="25" t="str">
        <f>IF('(4) - Britse prijzen'!L162&gt;0,'(4) - Britse prijzen'!L162,"")</f>
        <v/>
      </c>
      <c r="BT69" s="23" t="str">
        <f t="shared" si="5"/>
        <v/>
      </c>
      <c r="BU69" s="23" t="str">
        <f t="shared" si="6"/>
        <v/>
      </c>
      <c r="BV69" s="26" t="str">
        <f t="shared" si="7"/>
        <v/>
      </c>
      <c r="BW69" s="68" t="str">
        <f t="shared" si="8"/>
        <v/>
      </c>
    </row>
    <row r="70" spans="1:75" x14ac:dyDescent="0.25">
      <c r="A70" s="21">
        <v>1658</v>
      </c>
      <c r="B70" s="35">
        <v>9.8000000000000007</v>
      </c>
      <c r="AY70" s="23" t="str">
        <f t="shared" si="9"/>
        <v/>
      </c>
      <c r="AZ70" s="23" t="str">
        <f t="shared" si="10"/>
        <v/>
      </c>
      <c r="BA70" s="23" t="str">
        <f t="shared" si="2"/>
        <v/>
      </c>
      <c r="BC70" s="26" t="str">
        <f t="shared" si="3"/>
        <v/>
      </c>
      <c r="BD70" s="26" t="str">
        <f t="shared" si="4"/>
        <v/>
      </c>
      <c r="BF70" s="25" t="str">
        <f>IF('(4) - Britse prijzen'!L163&gt;0,'(4) - Britse prijzen'!L163,"")</f>
        <v/>
      </c>
      <c r="BT70" s="23" t="str">
        <f t="shared" si="5"/>
        <v/>
      </c>
      <c r="BU70" s="23" t="str">
        <f t="shared" si="6"/>
        <v/>
      </c>
      <c r="BV70" s="26" t="str">
        <f t="shared" si="7"/>
        <v/>
      </c>
      <c r="BW70" s="68" t="str">
        <f t="shared" si="8"/>
        <v/>
      </c>
    </row>
    <row r="71" spans="1:75" x14ac:dyDescent="0.25">
      <c r="A71" s="21">
        <v>1659</v>
      </c>
      <c r="B71" s="35">
        <v>9.8000000000000007</v>
      </c>
      <c r="AY71" s="23" t="str">
        <f t="shared" si="9"/>
        <v/>
      </c>
      <c r="AZ71" s="23" t="str">
        <f t="shared" si="10"/>
        <v/>
      </c>
      <c r="BA71" s="23" t="str">
        <f t="shared" si="2"/>
        <v/>
      </c>
      <c r="BC71" s="26" t="str">
        <f t="shared" si="3"/>
        <v/>
      </c>
      <c r="BD71" s="26" t="str">
        <f t="shared" si="4"/>
        <v/>
      </c>
      <c r="BF71" s="25" t="str">
        <f>IF('(4) - Britse prijzen'!L164&gt;0,'(4) - Britse prijzen'!L164,"")</f>
        <v/>
      </c>
      <c r="BT71" s="23" t="str">
        <f t="shared" si="5"/>
        <v/>
      </c>
      <c r="BU71" s="23" t="str">
        <f t="shared" si="6"/>
        <v/>
      </c>
      <c r="BV71" s="26" t="str">
        <f t="shared" si="7"/>
        <v/>
      </c>
      <c r="BW71" s="68" t="str">
        <f t="shared" si="8"/>
        <v/>
      </c>
    </row>
    <row r="72" spans="1:75" x14ac:dyDescent="0.25">
      <c r="A72" s="21">
        <v>1660</v>
      </c>
      <c r="B72" s="35">
        <v>9.8000000000000007</v>
      </c>
      <c r="AY72" s="23" t="str">
        <f t="shared" ref="AY72:AY103" si="11">IF(SUM(AG72:AU72)&gt;0,AVERAGE(AG72:AU72),"")</f>
        <v/>
      </c>
      <c r="AZ72" s="23" t="str">
        <f t="shared" ref="AZ72:AZ103" si="12">IF(SUM(AD72:AE72)&gt;0,COUNT(AD72:AE72),"")</f>
        <v/>
      </c>
      <c r="BA72" s="23" t="str">
        <f t="shared" ref="BA72:BA135" si="13">IF(SUM(AG72:AU72)&gt;0,COUNT(AG72:AU72),"")</f>
        <v/>
      </c>
      <c r="BC72" s="26" t="str">
        <f t="shared" si="3"/>
        <v/>
      </c>
      <c r="BD72" s="26" t="str">
        <f t="shared" si="4"/>
        <v/>
      </c>
      <c r="BF72" s="25" t="str">
        <f>IF('(4) - Britse prijzen'!L165&gt;0,'(4) - Britse prijzen'!L165,"")</f>
        <v/>
      </c>
      <c r="BT72" s="23" t="str">
        <f t="shared" si="5"/>
        <v/>
      </c>
      <c r="BU72" s="23" t="str">
        <f t="shared" si="6"/>
        <v/>
      </c>
      <c r="BV72" s="26" t="str">
        <f t="shared" si="7"/>
        <v/>
      </c>
      <c r="BW72" s="68" t="str">
        <f t="shared" si="8"/>
        <v/>
      </c>
    </row>
    <row r="73" spans="1:75" x14ac:dyDescent="0.25">
      <c r="A73" s="21">
        <v>1661</v>
      </c>
      <c r="B73" s="35">
        <v>9.8000000000000007</v>
      </c>
      <c r="AY73" s="23" t="str">
        <f t="shared" si="11"/>
        <v/>
      </c>
      <c r="AZ73" s="23" t="str">
        <f t="shared" si="12"/>
        <v/>
      </c>
      <c r="BA73" s="23" t="str">
        <f t="shared" si="13"/>
        <v/>
      </c>
      <c r="BC73" s="26" t="str">
        <f t="shared" ref="BC73:BC136" si="14">IF(SUM(AX68:AY78)&gt;0,SUMPRODUCT(AX68:AY78,AZ68:BA78)/SUM(AZ68:BA78),"")</f>
        <v/>
      </c>
      <c r="BD73" s="26" t="str">
        <f t="shared" ref="BD73:BD136" si="15">IF(SUM(R73:S73)&gt;0,AVERAGE(R73:S73),"")</f>
        <v/>
      </c>
      <c r="BF73" s="25" t="str">
        <f>IF('(4) - Britse prijzen'!L166&gt;0,'(4) - Britse prijzen'!L166,"")</f>
        <v/>
      </c>
      <c r="BT73" s="23" t="str">
        <f t="shared" ref="BT73:BT136" si="16">IF(SUM(BI73:BS73)&gt;0,AVERAGE(BI73:BS73),"")</f>
        <v/>
      </c>
      <c r="BU73" s="23" t="str">
        <f t="shared" ref="BU73:BU136" si="17">IF(SUM(BI73:BS73)&gt;0,COUNT(BI73:BS73),"")</f>
        <v/>
      </c>
      <c r="BV73" s="26" t="str">
        <f t="shared" ref="BV73:BV136" si="18">IF(SUM(BT68:BT78)&gt;0,SUMPRODUCT(BT68:BT78,BU68:BU78)/SUM(BU68:BU78),"")</f>
        <v/>
      </c>
      <c r="BW73" s="68" t="str">
        <f t="shared" ref="BW73:BW136" si="19">IF(T73&gt;0,T73,"")</f>
        <v/>
      </c>
    </row>
    <row r="74" spans="1:75" x14ac:dyDescent="0.25">
      <c r="A74" s="21">
        <v>1662</v>
      </c>
      <c r="B74" s="35">
        <v>9.8000000000000007</v>
      </c>
      <c r="AY74" s="23" t="str">
        <f t="shared" si="11"/>
        <v/>
      </c>
      <c r="AZ74" s="23" t="str">
        <f t="shared" si="12"/>
        <v/>
      </c>
      <c r="BA74" s="23" t="str">
        <f t="shared" si="13"/>
        <v/>
      </c>
      <c r="BC74" s="26" t="str">
        <f t="shared" si="14"/>
        <v/>
      </c>
      <c r="BD74" s="26" t="str">
        <f t="shared" si="15"/>
        <v/>
      </c>
      <c r="BF74" s="25" t="str">
        <f>IF('(4) - Britse prijzen'!L167&gt;0,'(4) - Britse prijzen'!L167,"")</f>
        <v/>
      </c>
      <c r="BT74" s="23" t="str">
        <f t="shared" si="16"/>
        <v/>
      </c>
      <c r="BU74" s="23" t="str">
        <f t="shared" si="17"/>
        <v/>
      </c>
      <c r="BV74" s="26" t="str">
        <f t="shared" si="18"/>
        <v/>
      </c>
      <c r="BW74" s="68" t="str">
        <f t="shared" si="19"/>
        <v/>
      </c>
    </row>
    <row r="75" spans="1:75" x14ac:dyDescent="0.25">
      <c r="A75" s="21">
        <v>1663</v>
      </c>
      <c r="B75" s="35">
        <v>9.8000000000000007</v>
      </c>
      <c r="AY75" s="23" t="str">
        <f t="shared" si="11"/>
        <v/>
      </c>
      <c r="AZ75" s="23" t="str">
        <f t="shared" si="12"/>
        <v/>
      </c>
      <c r="BA75" s="23" t="str">
        <f t="shared" si="13"/>
        <v/>
      </c>
      <c r="BC75" s="26" t="str">
        <f t="shared" si="14"/>
        <v/>
      </c>
      <c r="BD75" s="26" t="str">
        <f t="shared" si="15"/>
        <v/>
      </c>
      <c r="BF75" s="25" t="str">
        <f>IF('(4) - Britse prijzen'!L168&gt;0,'(4) - Britse prijzen'!L168,"")</f>
        <v/>
      </c>
      <c r="BT75" s="23" t="str">
        <f t="shared" si="16"/>
        <v/>
      </c>
      <c r="BU75" s="23" t="str">
        <f t="shared" si="17"/>
        <v/>
      </c>
      <c r="BV75" s="26" t="str">
        <f t="shared" si="18"/>
        <v/>
      </c>
      <c r="BW75" s="68" t="str">
        <f t="shared" si="19"/>
        <v/>
      </c>
    </row>
    <row r="76" spans="1:75" x14ac:dyDescent="0.25">
      <c r="A76" s="21">
        <v>1664</v>
      </c>
      <c r="B76" s="35">
        <v>9.8000000000000007</v>
      </c>
      <c r="AY76" s="23" t="str">
        <f t="shared" si="11"/>
        <v/>
      </c>
      <c r="AZ76" s="23" t="str">
        <f t="shared" si="12"/>
        <v/>
      </c>
      <c r="BA76" s="23" t="str">
        <f t="shared" si="13"/>
        <v/>
      </c>
      <c r="BC76" s="26" t="str">
        <f t="shared" si="14"/>
        <v/>
      </c>
      <c r="BD76" s="26" t="str">
        <f t="shared" si="15"/>
        <v/>
      </c>
      <c r="BF76" s="25" t="str">
        <f>IF('(4) - Britse prijzen'!L169&gt;0,'(4) - Britse prijzen'!L169,"")</f>
        <v/>
      </c>
      <c r="BT76" s="23" t="str">
        <f t="shared" si="16"/>
        <v/>
      </c>
      <c r="BU76" s="23" t="str">
        <f t="shared" si="17"/>
        <v/>
      </c>
      <c r="BV76" s="26" t="str">
        <f t="shared" si="18"/>
        <v/>
      </c>
      <c r="BW76" s="68" t="str">
        <f t="shared" si="19"/>
        <v/>
      </c>
    </row>
    <row r="77" spans="1:75" x14ac:dyDescent="0.25">
      <c r="A77" s="21">
        <v>1665</v>
      </c>
      <c r="B77" s="35">
        <v>9.8000000000000007</v>
      </c>
      <c r="AY77" s="23" t="str">
        <f t="shared" si="11"/>
        <v/>
      </c>
      <c r="AZ77" s="23" t="str">
        <f t="shared" si="12"/>
        <v/>
      </c>
      <c r="BA77" s="23" t="str">
        <f t="shared" si="13"/>
        <v/>
      </c>
      <c r="BC77" s="26" t="str">
        <f t="shared" si="14"/>
        <v/>
      </c>
      <c r="BD77" s="26" t="str">
        <f t="shared" si="15"/>
        <v/>
      </c>
      <c r="BF77" s="25" t="str">
        <f>IF('(4) - Britse prijzen'!L170&gt;0,'(4) - Britse prijzen'!L170,"")</f>
        <v/>
      </c>
      <c r="BT77" s="23" t="str">
        <f t="shared" si="16"/>
        <v/>
      </c>
      <c r="BU77" s="23" t="str">
        <f t="shared" si="17"/>
        <v/>
      </c>
      <c r="BV77" s="26" t="str">
        <f t="shared" si="18"/>
        <v/>
      </c>
      <c r="BW77" s="68" t="str">
        <f t="shared" si="19"/>
        <v/>
      </c>
    </row>
    <row r="78" spans="1:75" x14ac:dyDescent="0.25">
      <c r="A78" s="21">
        <v>1666</v>
      </c>
      <c r="B78" s="35">
        <v>9.8000000000000007</v>
      </c>
      <c r="AY78" s="23" t="str">
        <f t="shared" si="11"/>
        <v/>
      </c>
      <c r="AZ78" s="23" t="str">
        <f t="shared" si="12"/>
        <v/>
      </c>
      <c r="BA78" s="23" t="str">
        <f t="shared" si="13"/>
        <v/>
      </c>
      <c r="BC78" s="26" t="str">
        <f t="shared" si="14"/>
        <v/>
      </c>
      <c r="BD78" s="26" t="str">
        <f t="shared" si="15"/>
        <v/>
      </c>
      <c r="BF78" s="25" t="str">
        <f>IF('(4) - Britse prijzen'!L171&gt;0,'(4) - Britse prijzen'!L171,"")</f>
        <v/>
      </c>
      <c r="BT78" s="23" t="str">
        <f t="shared" si="16"/>
        <v/>
      </c>
      <c r="BU78" s="23" t="str">
        <f t="shared" si="17"/>
        <v/>
      </c>
      <c r="BV78" s="26" t="str">
        <f t="shared" si="18"/>
        <v/>
      </c>
      <c r="BW78" s="68" t="str">
        <f t="shared" si="19"/>
        <v/>
      </c>
    </row>
    <row r="79" spans="1:75" x14ac:dyDescent="0.25">
      <c r="A79" s="21">
        <v>1667</v>
      </c>
      <c r="B79" s="35">
        <v>9.8000000000000007</v>
      </c>
      <c r="AY79" s="23" t="str">
        <f t="shared" si="11"/>
        <v/>
      </c>
      <c r="AZ79" s="23" t="str">
        <f t="shared" si="12"/>
        <v/>
      </c>
      <c r="BA79" s="23" t="str">
        <f t="shared" si="13"/>
        <v/>
      </c>
      <c r="BC79" s="26" t="str">
        <f t="shared" si="14"/>
        <v/>
      </c>
      <c r="BD79" s="26" t="str">
        <f t="shared" si="15"/>
        <v/>
      </c>
      <c r="BF79" s="25" t="str">
        <f>IF('(4) - Britse prijzen'!L172&gt;0,'(4) - Britse prijzen'!L172,"")</f>
        <v/>
      </c>
      <c r="BT79" s="23" t="str">
        <f t="shared" si="16"/>
        <v/>
      </c>
      <c r="BU79" s="23" t="str">
        <f t="shared" si="17"/>
        <v/>
      </c>
      <c r="BV79" s="26" t="str">
        <f t="shared" si="18"/>
        <v/>
      </c>
      <c r="BW79" s="68" t="str">
        <f t="shared" si="19"/>
        <v/>
      </c>
    </row>
    <row r="80" spans="1:75" x14ac:dyDescent="0.25">
      <c r="A80" s="21">
        <v>1668</v>
      </c>
      <c r="B80" s="35">
        <v>9.8000000000000007</v>
      </c>
      <c r="AY80" s="23" t="str">
        <f t="shared" si="11"/>
        <v/>
      </c>
      <c r="AZ80" s="23" t="str">
        <f t="shared" si="12"/>
        <v/>
      </c>
      <c r="BA80" s="23" t="str">
        <f t="shared" si="13"/>
        <v/>
      </c>
      <c r="BC80" s="26" t="str">
        <f t="shared" si="14"/>
        <v/>
      </c>
      <c r="BD80" s="26" t="str">
        <f t="shared" si="15"/>
        <v/>
      </c>
      <c r="BF80" s="25" t="str">
        <f>IF('(4) - Britse prijzen'!L173&gt;0,'(4) - Britse prijzen'!L173,"")</f>
        <v/>
      </c>
      <c r="BT80" s="23" t="str">
        <f t="shared" si="16"/>
        <v/>
      </c>
      <c r="BU80" s="23" t="str">
        <f t="shared" si="17"/>
        <v/>
      </c>
      <c r="BV80" s="26" t="str">
        <f t="shared" si="18"/>
        <v/>
      </c>
      <c r="BW80" s="68" t="str">
        <f t="shared" si="19"/>
        <v/>
      </c>
    </row>
    <row r="81" spans="1:75" x14ac:dyDescent="0.25">
      <c r="A81" s="21">
        <v>1669</v>
      </c>
      <c r="B81" s="35">
        <v>9.8000000000000007</v>
      </c>
      <c r="AY81" s="23" t="str">
        <f t="shared" si="11"/>
        <v/>
      </c>
      <c r="AZ81" s="23" t="str">
        <f t="shared" si="12"/>
        <v/>
      </c>
      <c r="BA81" s="23" t="str">
        <f t="shared" si="13"/>
        <v/>
      </c>
      <c r="BC81" s="26" t="str">
        <f t="shared" si="14"/>
        <v/>
      </c>
      <c r="BD81" s="26" t="str">
        <f t="shared" si="15"/>
        <v/>
      </c>
      <c r="BF81" s="25" t="str">
        <f>IF('(4) - Britse prijzen'!L174&gt;0,'(4) - Britse prijzen'!L174,"")</f>
        <v/>
      </c>
      <c r="BT81" s="23" t="str">
        <f t="shared" si="16"/>
        <v/>
      </c>
      <c r="BU81" s="23" t="str">
        <f t="shared" si="17"/>
        <v/>
      </c>
      <c r="BV81" s="26" t="str">
        <f t="shared" si="18"/>
        <v/>
      </c>
      <c r="BW81" s="68" t="str">
        <f t="shared" si="19"/>
        <v/>
      </c>
    </row>
    <row r="82" spans="1:75" x14ac:dyDescent="0.25">
      <c r="A82" s="21">
        <v>1670</v>
      </c>
      <c r="B82" s="35">
        <v>9.8000000000000007</v>
      </c>
      <c r="O82" s="62" t="str">
        <f>IF(SUM(N77:N87)&gt;0,SUMPRODUCT(N77:N87,M77:M87)/SUM(M77:M87),"")</f>
        <v/>
      </c>
      <c r="AY82" s="23" t="str">
        <f t="shared" si="11"/>
        <v/>
      </c>
      <c r="AZ82" s="23" t="str">
        <f t="shared" si="12"/>
        <v/>
      </c>
      <c r="BA82" s="23" t="str">
        <f t="shared" si="13"/>
        <v/>
      </c>
      <c r="BC82" s="26" t="str">
        <f t="shared" si="14"/>
        <v/>
      </c>
      <c r="BD82" s="26" t="str">
        <f t="shared" si="15"/>
        <v/>
      </c>
      <c r="BF82" s="25" t="str">
        <f>IF('(4) - Britse prijzen'!L175&gt;0,'(4) - Britse prijzen'!L175,"")</f>
        <v/>
      </c>
      <c r="BT82" s="23" t="str">
        <f t="shared" si="16"/>
        <v/>
      </c>
      <c r="BU82" s="23" t="str">
        <f t="shared" si="17"/>
        <v/>
      </c>
      <c r="BV82" s="26" t="str">
        <f t="shared" si="18"/>
        <v/>
      </c>
      <c r="BW82" s="68" t="str">
        <f t="shared" si="19"/>
        <v/>
      </c>
    </row>
    <row r="83" spans="1:75" x14ac:dyDescent="0.25">
      <c r="A83" s="21">
        <v>1671</v>
      </c>
      <c r="B83" s="35">
        <v>9.8000000000000007</v>
      </c>
      <c r="O83" s="62">
        <f>IF(SUM(N78:N88)&gt;0,SUMPRODUCT(N78:N88,M78:M88)/SUM(M78:M88),"")</f>
        <v>40</v>
      </c>
      <c r="AY83" s="23" t="str">
        <f t="shared" si="11"/>
        <v/>
      </c>
      <c r="AZ83" s="23" t="str">
        <f t="shared" si="12"/>
        <v/>
      </c>
      <c r="BA83" s="23" t="str">
        <f t="shared" si="13"/>
        <v/>
      </c>
      <c r="BC83" s="26" t="str">
        <f t="shared" si="14"/>
        <v/>
      </c>
      <c r="BD83" s="26" t="str">
        <f t="shared" si="15"/>
        <v/>
      </c>
      <c r="BF83" s="25" t="str">
        <f>IF('(4) - Britse prijzen'!L176&gt;0,'(4) - Britse prijzen'!L176,"")</f>
        <v/>
      </c>
      <c r="BT83" s="23" t="str">
        <f t="shared" si="16"/>
        <v/>
      </c>
      <c r="BU83" s="23" t="str">
        <f t="shared" si="17"/>
        <v/>
      </c>
      <c r="BV83" s="26" t="str">
        <f t="shared" si="18"/>
        <v/>
      </c>
      <c r="BW83" s="68" t="str">
        <f t="shared" si="19"/>
        <v/>
      </c>
    </row>
    <row r="84" spans="1:75" x14ac:dyDescent="0.25">
      <c r="A84" s="21">
        <v>1672</v>
      </c>
      <c r="B84" s="35">
        <v>9.8000000000000007</v>
      </c>
      <c r="O84" s="62">
        <f t="shared" ref="O84:O146" si="20">IF(SUM(N79:N89)&gt;0,SUMPRODUCT(N79:N89,M79:M89)/SUM(M79:M89),"")</f>
        <v>40</v>
      </c>
      <c r="AY84" s="23" t="str">
        <f t="shared" si="11"/>
        <v/>
      </c>
      <c r="AZ84" s="23" t="str">
        <f t="shared" si="12"/>
        <v/>
      </c>
      <c r="BA84" s="23" t="str">
        <f t="shared" si="13"/>
        <v/>
      </c>
      <c r="BC84" s="26" t="str">
        <f t="shared" si="14"/>
        <v/>
      </c>
      <c r="BD84" s="26" t="str">
        <f t="shared" si="15"/>
        <v/>
      </c>
      <c r="BF84" s="25" t="str">
        <f>IF('(4) - Britse prijzen'!L177&gt;0,'(4) - Britse prijzen'!L177,"")</f>
        <v/>
      </c>
      <c r="BT84" s="23" t="str">
        <f t="shared" si="16"/>
        <v/>
      </c>
      <c r="BU84" s="23" t="str">
        <f t="shared" si="17"/>
        <v/>
      </c>
      <c r="BV84" s="26" t="str">
        <f t="shared" si="18"/>
        <v/>
      </c>
      <c r="BW84" s="68" t="str">
        <f t="shared" si="19"/>
        <v/>
      </c>
    </row>
    <row r="85" spans="1:75" x14ac:dyDescent="0.25">
      <c r="A85" s="21">
        <v>1673</v>
      </c>
      <c r="B85" s="35">
        <v>9.8000000000000007</v>
      </c>
      <c r="C85" s="23">
        <v>0.7</v>
      </c>
      <c r="D85" s="23">
        <f t="shared" ref="D85:D148" si="21">C85*8</f>
        <v>5.6</v>
      </c>
      <c r="E85" s="23">
        <f t="shared" ref="E85:E148" si="22">B85/D85</f>
        <v>1.7500000000000002</v>
      </c>
      <c r="F85" s="24">
        <f t="shared" ref="F85:F148" si="23">17/7.125</f>
        <v>2.3859649122807016</v>
      </c>
      <c r="O85" s="62">
        <f t="shared" si="20"/>
        <v>40</v>
      </c>
      <c r="AY85" s="23" t="str">
        <f t="shared" si="11"/>
        <v/>
      </c>
      <c r="AZ85" s="23" t="str">
        <f t="shared" si="12"/>
        <v/>
      </c>
      <c r="BA85" s="23" t="str">
        <f t="shared" si="13"/>
        <v/>
      </c>
      <c r="BC85" s="26" t="str">
        <f t="shared" si="14"/>
        <v/>
      </c>
      <c r="BD85" s="26" t="str">
        <f t="shared" si="15"/>
        <v/>
      </c>
      <c r="BF85" s="25" t="str">
        <f>IF('(4) - Britse prijzen'!L178&gt;0,'(4) - Britse prijzen'!L178,"")</f>
        <v/>
      </c>
      <c r="BT85" s="23" t="str">
        <f t="shared" si="16"/>
        <v/>
      </c>
      <c r="BU85" s="23" t="str">
        <f t="shared" si="17"/>
        <v/>
      </c>
      <c r="BV85" s="26" t="str">
        <f t="shared" si="18"/>
        <v/>
      </c>
      <c r="BW85" s="68" t="str">
        <f t="shared" si="19"/>
        <v/>
      </c>
    </row>
    <row r="86" spans="1:75" x14ac:dyDescent="0.25">
      <c r="A86" s="21">
        <v>1674</v>
      </c>
      <c r="B86" s="35">
        <v>9.8000000000000007</v>
      </c>
      <c r="C86" s="23">
        <v>0.7</v>
      </c>
      <c r="D86" s="23">
        <f t="shared" si="21"/>
        <v>5.6</v>
      </c>
      <c r="E86" s="23">
        <f t="shared" si="22"/>
        <v>1.7500000000000002</v>
      </c>
      <c r="F86" s="24">
        <f t="shared" si="23"/>
        <v>2.3859649122807016</v>
      </c>
      <c r="O86" s="62">
        <f t="shared" si="20"/>
        <v>40</v>
      </c>
      <c r="AY86" s="23" t="str">
        <f t="shared" si="11"/>
        <v/>
      </c>
      <c r="AZ86" s="23" t="str">
        <f t="shared" si="12"/>
        <v/>
      </c>
      <c r="BA86" s="23" t="str">
        <f t="shared" si="13"/>
        <v/>
      </c>
      <c r="BC86" s="26" t="str">
        <f t="shared" si="14"/>
        <v/>
      </c>
      <c r="BD86" s="26" t="str">
        <f t="shared" si="15"/>
        <v/>
      </c>
      <c r="BF86" s="25">
        <f>IF('(4) - Britse prijzen'!L179&gt;0,'(4) - Britse prijzen'!L179,"")</f>
        <v>222.10987813411083</v>
      </c>
      <c r="BG86" s="25">
        <f t="shared" ref="BG86:BG117" si="24">AVERAGE(BC86:BF86)*0.8</f>
        <v>177.68790250728867</v>
      </c>
      <c r="BT86" s="23" t="str">
        <f t="shared" si="16"/>
        <v/>
      </c>
      <c r="BU86" s="23" t="str">
        <f t="shared" si="17"/>
        <v/>
      </c>
      <c r="BV86" s="26" t="str">
        <f t="shared" si="18"/>
        <v/>
      </c>
      <c r="BW86" s="68" t="str">
        <f t="shared" si="19"/>
        <v/>
      </c>
    </row>
    <row r="87" spans="1:75" x14ac:dyDescent="0.25">
      <c r="A87" s="21">
        <v>1675</v>
      </c>
      <c r="B87" s="35">
        <v>9.8000000000000007</v>
      </c>
      <c r="C87" s="23">
        <v>0.7</v>
      </c>
      <c r="D87" s="23">
        <f t="shared" si="21"/>
        <v>5.6</v>
      </c>
      <c r="E87" s="23">
        <f t="shared" si="22"/>
        <v>1.7500000000000002</v>
      </c>
      <c r="F87" s="24">
        <f t="shared" si="23"/>
        <v>2.3859649122807016</v>
      </c>
      <c r="O87" s="62">
        <f t="shared" si="20"/>
        <v>35</v>
      </c>
      <c r="P87" s="63">
        <v>45</v>
      </c>
      <c r="R87">
        <v>216</v>
      </c>
      <c r="S87"/>
      <c r="T87">
        <v>190</v>
      </c>
      <c r="U87">
        <v>213</v>
      </c>
      <c r="AY87" s="23" t="str">
        <f t="shared" si="11"/>
        <v/>
      </c>
      <c r="AZ87" s="23" t="str">
        <f t="shared" si="12"/>
        <v/>
      </c>
      <c r="BA87" s="23" t="str">
        <f t="shared" si="13"/>
        <v/>
      </c>
      <c r="BC87" s="26">
        <f t="shared" si="14"/>
        <v>213.50000000000003</v>
      </c>
      <c r="BD87" s="26">
        <f t="shared" si="15"/>
        <v>216</v>
      </c>
      <c r="BF87" s="25">
        <f>IF('(4) - Britse prijzen'!L180&gt;0,'(4) - Britse prijzen'!L180,"")</f>
        <v>216.40615014577264</v>
      </c>
      <c r="BG87" s="25">
        <f t="shared" si="24"/>
        <v>172.24164003887273</v>
      </c>
      <c r="BT87" s="23" t="str">
        <f t="shared" si="16"/>
        <v/>
      </c>
      <c r="BU87" s="23" t="str">
        <f t="shared" si="17"/>
        <v/>
      </c>
      <c r="BV87" s="26" t="str">
        <f t="shared" si="18"/>
        <v/>
      </c>
      <c r="BW87" s="68">
        <f t="shared" si="19"/>
        <v>190</v>
      </c>
    </row>
    <row r="88" spans="1:75" x14ac:dyDescent="0.25">
      <c r="A88" s="21">
        <v>1676</v>
      </c>
      <c r="B88" s="35">
        <v>9.8000000000000007</v>
      </c>
      <c r="C88" s="23">
        <v>0.7</v>
      </c>
      <c r="D88" s="23">
        <f t="shared" si="21"/>
        <v>5.6</v>
      </c>
      <c r="E88" s="23">
        <f t="shared" si="22"/>
        <v>1.7500000000000002</v>
      </c>
      <c r="F88" s="24">
        <f t="shared" si="23"/>
        <v>2.3859649122807016</v>
      </c>
      <c r="G88" s="22">
        <v>40</v>
      </c>
      <c r="M88" s="23">
        <v>1</v>
      </c>
      <c r="N88" s="60">
        <f>AVERAGE(G88:L88)</f>
        <v>40</v>
      </c>
      <c r="O88" s="62">
        <f t="shared" si="20"/>
        <v>35</v>
      </c>
      <c r="P88" s="63">
        <v>45</v>
      </c>
      <c r="R88">
        <v>216</v>
      </c>
      <c r="S88"/>
      <c r="T88">
        <v>190</v>
      </c>
      <c r="U88">
        <v>213</v>
      </c>
      <c r="AY88" s="23" t="str">
        <f t="shared" si="11"/>
        <v/>
      </c>
      <c r="AZ88" s="23" t="str">
        <f t="shared" si="12"/>
        <v/>
      </c>
      <c r="BA88" s="23" t="str">
        <f t="shared" si="13"/>
        <v/>
      </c>
      <c r="BC88" s="26">
        <f t="shared" si="14"/>
        <v>213.50000000000003</v>
      </c>
      <c r="BD88" s="26">
        <f t="shared" si="15"/>
        <v>216</v>
      </c>
      <c r="BF88" s="25">
        <f>IF('(4) - Britse prijzen'!L181&gt;0,'(4) - Britse prijzen'!L181,"")</f>
        <v>216.40615014577264</v>
      </c>
      <c r="BG88" s="25">
        <f t="shared" si="24"/>
        <v>172.24164003887273</v>
      </c>
      <c r="BT88" s="23" t="str">
        <f t="shared" si="16"/>
        <v/>
      </c>
      <c r="BU88" s="23" t="str">
        <f t="shared" si="17"/>
        <v/>
      </c>
      <c r="BV88" s="26" t="str">
        <f t="shared" si="18"/>
        <v/>
      </c>
      <c r="BW88" s="68">
        <f t="shared" si="19"/>
        <v>190</v>
      </c>
    </row>
    <row r="89" spans="1:75" x14ac:dyDescent="0.25">
      <c r="A89" s="21">
        <v>1677</v>
      </c>
      <c r="B89" s="35">
        <v>9.8000000000000007</v>
      </c>
      <c r="C89" s="23">
        <v>0.7</v>
      </c>
      <c r="D89" s="23">
        <f t="shared" si="21"/>
        <v>5.6</v>
      </c>
      <c r="E89" s="23">
        <f t="shared" si="22"/>
        <v>1.7500000000000002</v>
      </c>
      <c r="F89" s="24">
        <f t="shared" si="23"/>
        <v>2.3859649122807016</v>
      </c>
      <c r="O89" s="62">
        <f t="shared" si="20"/>
        <v>35</v>
      </c>
      <c r="P89" s="63">
        <v>45</v>
      </c>
      <c r="R89">
        <v>216</v>
      </c>
      <c r="S89"/>
      <c r="T89">
        <v>190</v>
      </c>
      <c r="U89">
        <v>213</v>
      </c>
      <c r="AY89" s="23" t="str">
        <f t="shared" si="11"/>
        <v/>
      </c>
      <c r="AZ89" s="23" t="str">
        <f t="shared" si="12"/>
        <v/>
      </c>
      <c r="BA89" s="23" t="str">
        <f t="shared" si="13"/>
        <v/>
      </c>
      <c r="BC89" s="26">
        <f t="shared" si="14"/>
        <v>213.50000000000003</v>
      </c>
      <c r="BD89" s="26">
        <f t="shared" si="15"/>
        <v>216</v>
      </c>
      <c r="BF89" s="25">
        <f>IF('(4) - Britse prijzen'!L182&gt;0,'(4) - Britse prijzen'!L182,"")</f>
        <v>216.40615014577264</v>
      </c>
      <c r="BG89" s="25">
        <f t="shared" si="24"/>
        <v>172.24164003887273</v>
      </c>
      <c r="BT89" s="23" t="str">
        <f t="shared" si="16"/>
        <v/>
      </c>
      <c r="BU89" s="23" t="str">
        <f t="shared" si="17"/>
        <v/>
      </c>
      <c r="BV89" s="26" t="str">
        <f t="shared" si="18"/>
        <v/>
      </c>
      <c r="BW89" s="68">
        <f t="shared" si="19"/>
        <v>190</v>
      </c>
    </row>
    <row r="90" spans="1:75" x14ac:dyDescent="0.25">
      <c r="A90" s="21">
        <v>1678</v>
      </c>
      <c r="B90" s="35">
        <v>9.8000000000000007</v>
      </c>
      <c r="C90" s="23">
        <v>0.7</v>
      </c>
      <c r="D90" s="23">
        <f t="shared" si="21"/>
        <v>5.6</v>
      </c>
      <c r="E90" s="23">
        <f t="shared" si="22"/>
        <v>1.7500000000000002</v>
      </c>
      <c r="F90" s="24">
        <f t="shared" si="23"/>
        <v>2.3859649122807016</v>
      </c>
      <c r="O90" s="62">
        <f t="shared" si="20"/>
        <v>35</v>
      </c>
      <c r="P90" s="63">
        <v>45</v>
      </c>
      <c r="R90">
        <v>216</v>
      </c>
      <c r="S90"/>
      <c r="T90">
        <v>190</v>
      </c>
      <c r="U90">
        <v>213</v>
      </c>
      <c r="AY90" s="23" t="str">
        <f t="shared" si="11"/>
        <v/>
      </c>
      <c r="AZ90" s="23" t="str">
        <f t="shared" si="12"/>
        <v/>
      </c>
      <c r="BA90" s="23" t="str">
        <f t="shared" si="13"/>
        <v/>
      </c>
      <c r="BC90" s="26">
        <f t="shared" si="14"/>
        <v>213.50000000000003</v>
      </c>
      <c r="BD90" s="26">
        <f t="shared" si="15"/>
        <v>216</v>
      </c>
      <c r="BF90" s="25">
        <f>IF('(4) - Britse prijzen'!L183&gt;0,'(4) - Britse prijzen'!L183,"")</f>
        <v>216.40615014577264</v>
      </c>
      <c r="BG90" s="25">
        <f t="shared" si="24"/>
        <v>172.24164003887273</v>
      </c>
      <c r="BT90" s="23" t="str">
        <f t="shared" si="16"/>
        <v/>
      </c>
      <c r="BU90" s="23" t="str">
        <f t="shared" si="17"/>
        <v/>
      </c>
      <c r="BV90" s="26" t="str">
        <f t="shared" si="18"/>
        <v/>
      </c>
      <c r="BW90" s="68">
        <f t="shared" si="19"/>
        <v>190</v>
      </c>
    </row>
    <row r="91" spans="1:75" x14ac:dyDescent="0.25">
      <c r="A91" s="21">
        <v>1679</v>
      </c>
      <c r="B91" s="35">
        <v>9.8000000000000007</v>
      </c>
      <c r="C91" s="23">
        <v>0.7</v>
      </c>
      <c r="D91" s="23">
        <f t="shared" si="21"/>
        <v>5.6</v>
      </c>
      <c r="E91" s="23">
        <f t="shared" si="22"/>
        <v>1.7500000000000002</v>
      </c>
      <c r="F91" s="24">
        <f t="shared" si="23"/>
        <v>2.3859649122807016</v>
      </c>
      <c r="O91" s="62">
        <f t="shared" si="20"/>
        <v>35</v>
      </c>
      <c r="P91" s="63">
        <v>45</v>
      </c>
      <c r="R91">
        <v>216</v>
      </c>
      <c r="S91"/>
      <c r="T91">
        <v>190</v>
      </c>
      <c r="U91">
        <v>213</v>
      </c>
      <c r="AY91" s="23" t="str">
        <f t="shared" si="11"/>
        <v/>
      </c>
      <c r="AZ91" s="23" t="str">
        <f t="shared" si="12"/>
        <v/>
      </c>
      <c r="BA91" s="23" t="str">
        <f t="shared" si="13"/>
        <v/>
      </c>
      <c r="BC91" s="26">
        <f t="shared" si="14"/>
        <v>213.50000000000003</v>
      </c>
      <c r="BD91" s="26">
        <f t="shared" si="15"/>
        <v>216</v>
      </c>
      <c r="BF91" s="25">
        <f>IF('(4) - Britse prijzen'!L184&gt;0,'(4) - Britse prijzen'!L184,"")</f>
        <v>216.40615014577264</v>
      </c>
      <c r="BG91" s="25">
        <f t="shared" si="24"/>
        <v>172.24164003887273</v>
      </c>
      <c r="BT91" s="23" t="str">
        <f t="shared" si="16"/>
        <v/>
      </c>
      <c r="BU91" s="23" t="str">
        <f t="shared" si="17"/>
        <v/>
      </c>
      <c r="BV91" s="26" t="str">
        <f t="shared" si="18"/>
        <v/>
      </c>
      <c r="BW91" s="68">
        <f t="shared" si="19"/>
        <v>190</v>
      </c>
    </row>
    <row r="92" spans="1:75" x14ac:dyDescent="0.25">
      <c r="A92" s="21">
        <v>1680</v>
      </c>
      <c r="B92" s="35">
        <v>9.8000000000000007</v>
      </c>
      <c r="C92" s="23">
        <v>0.7</v>
      </c>
      <c r="D92" s="23">
        <f t="shared" si="21"/>
        <v>5.6</v>
      </c>
      <c r="E92" s="23">
        <f t="shared" si="22"/>
        <v>1.7500000000000002</v>
      </c>
      <c r="F92" s="24">
        <f t="shared" si="23"/>
        <v>2.3859649122807016</v>
      </c>
      <c r="G92" s="22">
        <v>30</v>
      </c>
      <c r="M92" s="23">
        <v>1</v>
      </c>
      <c r="N92" s="60">
        <f>AVERAGE(G92:L92)</f>
        <v>30</v>
      </c>
      <c r="O92" s="62">
        <f t="shared" si="20"/>
        <v>35</v>
      </c>
      <c r="P92" s="63">
        <v>45</v>
      </c>
      <c r="R92">
        <v>216</v>
      </c>
      <c r="S92"/>
      <c r="T92">
        <v>190</v>
      </c>
      <c r="U92">
        <v>213</v>
      </c>
      <c r="W92" s="59">
        <v>122</v>
      </c>
      <c r="AG92" s="23">
        <f>W92*E92</f>
        <v>213.50000000000003</v>
      </c>
      <c r="AY92" s="23">
        <f t="shared" si="11"/>
        <v>213.50000000000003</v>
      </c>
      <c r="AZ92" s="23" t="str">
        <f t="shared" si="12"/>
        <v/>
      </c>
      <c r="BA92" s="23">
        <f t="shared" si="13"/>
        <v>1</v>
      </c>
      <c r="BC92" s="26">
        <f t="shared" si="14"/>
        <v>216.57857142857142</v>
      </c>
      <c r="BD92" s="26">
        <f t="shared" si="15"/>
        <v>216</v>
      </c>
      <c r="BF92" s="25">
        <f>IF('(4) - Britse prijzen'!L185&gt;0,'(4) - Britse prijzen'!L185,"")</f>
        <v>186.99280777453839</v>
      </c>
      <c r="BG92" s="25">
        <f t="shared" si="24"/>
        <v>165.21903445416262</v>
      </c>
      <c r="BT92" s="23" t="str">
        <f t="shared" si="16"/>
        <v/>
      </c>
      <c r="BU92" s="23" t="str">
        <f t="shared" si="17"/>
        <v/>
      </c>
      <c r="BV92" s="26" t="str">
        <f t="shared" si="18"/>
        <v/>
      </c>
      <c r="BW92" s="68">
        <f t="shared" si="19"/>
        <v>190</v>
      </c>
    </row>
    <row r="93" spans="1:75" x14ac:dyDescent="0.25">
      <c r="A93" s="21">
        <v>1681</v>
      </c>
      <c r="B93" s="35">
        <v>9.61</v>
      </c>
      <c r="C93" s="23">
        <v>0.7</v>
      </c>
      <c r="D93" s="23">
        <f t="shared" si="21"/>
        <v>5.6</v>
      </c>
      <c r="E93" s="23">
        <f t="shared" si="22"/>
        <v>1.7160714285714285</v>
      </c>
      <c r="F93" s="24">
        <f t="shared" si="23"/>
        <v>2.3859649122807016</v>
      </c>
      <c r="O93" s="62">
        <f t="shared" si="20"/>
        <v>35</v>
      </c>
      <c r="P93" s="63">
        <v>42</v>
      </c>
      <c r="R93">
        <v>216</v>
      </c>
      <c r="S93">
        <v>216</v>
      </c>
      <c r="T93">
        <v>190</v>
      </c>
      <c r="U93">
        <v>213</v>
      </c>
      <c r="AY93" s="23" t="str">
        <f t="shared" si="11"/>
        <v/>
      </c>
      <c r="AZ93" s="23" t="str">
        <f t="shared" si="12"/>
        <v/>
      </c>
      <c r="BA93" s="23" t="str">
        <f t="shared" si="13"/>
        <v/>
      </c>
      <c r="BC93" s="26">
        <f t="shared" si="14"/>
        <v>216.57857142857142</v>
      </c>
      <c r="BD93" s="26">
        <f t="shared" si="15"/>
        <v>216</v>
      </c>
      <c r="BF93" s="25">
        <f>IF('(4) - Britse prijzen'!L186&gt;0,'(4) - Britse prijzen'!L186,"")</f>
        <v>190.68985600317134</v>
      </c>
      <c r="BG93" s="25">
        <f t="shared" si="24"/>
        <v>166.20491398179809</v>
      </c>
      <c r="BT93" s="23" t="str">
        <f t="shared" si="16"/>
        <v/>
      </c>
      <c r="BU93" s="23" t="str">
        <f t="shared" si="17"/>
        <v/>
      </c>
      <c r="BV93" s="26" t="str">
        <f t="shared" si="18"/>
        <v/>
      </c>
      <c r="BW93" s="68">
        <f t="shared" si="19"/>
        <v>190</v>
      </c>
    </row>
    <row r="94" spans="1:75" x14ac:dyDescent="0.25">
      <c r="A94" s="21">
        <v>1682</v>
      </c>
      <c r="B94" s="35">
        <v>9.61</v>
      </c>
      <c r="C94" s="23">
        <v>0.7</v>
      </c>
      <c r="D94" s="23">
        <f t="shared" si="21"/>
        <v>5.6</v>
      </c>
      <c r="E94" s="23">
        <f t="shared" si="22"/>
        <v>1.7160714285714285</v>
      </c>
      <c r="F94" s="24">
        <f t="shared" si="23"/>
        <v>2.3859649122807016</v>
      </c>
      <c r="O94" s="62">
        <f t="shared" si="20"/>
        <v>30</v>
      </c>
      <c r="P94" s="63">
        <v>42</v>
      </c>
      <c r="R94">
        <v>216</v>
      </c>
      <c r="S94">
        <v>216</v>
      </c>
      <c r="T94">
        <v>190</v>
      </c>
      <c r="U94">
        <v>213</v>
      </c>
      <c r="AY94" s="23" t="str">
        <f t="shared" si="11"/>
        <v/>
      </c>
      <c r="AZ94" s="23" t="str">
        <f t="shared" si="12"/>
        <v/>
      </c>
      <c r="BA94" s="23" t="str">
        <f t="shared" si="13"/>
        <v/>
      </c>
      <c r="BC94" s="26">
        <f t="shared" si="14"/>
        <v>216.57857142857142</v>
      </c>
      <c r="BD94" s="26">
        <f t="shared" si="15"/>
        <v>216</v>
      </c>
      <c r="BF94" s="25">
        <f>IF('(4) - Britse prijzen'!L187&gt;0,'(4) - Britse prijzen'!L187,"")</f>
        <v>190.68985600317134</v>
      </c>
      <c r="BG94" s="25">
        <f t="shared" si="24"/>
        <v>166.20491398179809</v>
      </c>
      <c r="BT94" s="23" t="str">
        <f t="shared" si="16"/>
        <v/>
      </c>
      <c r="BU94" s="23" t="str">
        <f t="shared" si="17"/>
        <v/>
      </c>
      <c r="BV94" s="26">
        <f t="shared" si="18"/>
        <v>180</v>
      </c>
      <c r="BW94" s="68">
        <f t="shared" si="19"/>
        <v>190</v>
      </c>
    </row>
    <row r="95" spans="1:75" x14ac:dyDescent="0.25">
      <c r="A95" s="21">
        <v>1683</v>
      </c>
      <c r="B95" s="35">
        <v>9.61</v>
      </c>
      <c r="C95" s="23">
        <v>0.7</v>
      </c>
      <c r="D95" s="23">
        <f t="shared" si="21"/>
        <v>5.6</v>
      </c>
      <c r="E95" s="23">
        <f t="shared" si="22"/>
        <v>1.7160714285714285</v>
      </c>
      <c r="F95" s="24">
        <f t="shared" si="23"/>
        <v>2.3859649122807016</v>
      </c>
      <c r="O95" s="62">
        <f t="shared" si="20"/>
        <v>30</v>
      </c>
      <c r="P95" s="63">
        <v>42</v>
      </c>
      <c r="R95">
        <v>216</v>
      </c>
      <c r="S95">
        <v>216</v>
      </c>
      <c r="T95">
        <v>190</v>
      </c>
      <c r="U95">
        <v>213</v>
      </c>
      <c r="AY95" s="23" t="str">
        <f t="shared" si="11"/>
        <v/>
      </c>
      <c r="AZ95" s="23" t="str">
        <f t="shared" si="12"/>
        <v/>
      </c>
      <c r="BA95" s="23" t="str">
        <f t="shared" si="13"/>
        <v/>
      </c>
      <c r="BC95" s="26">
        <f t="shared" si="14"/>
        <v>226.75714285714284</v>
      </c>
      <c r="BD95" s="26">
        <f t="shared" si="15"/>
        <v>216</v>
      </c>
      <c r="BF95" s="25">
        <f>IF('(4) - Britse prijzen'!L188&gt;0,'(4) - Britse prijzen'!L188,"")</f>
        <v>190.68985600317134</v>
      </c>
      <c r="BG95" s="25">
        <f t="shared" si="24"/>
        <v>168.91919969608381</v>
      </c>
      <c r="BT95" s="23" t="str">
        <f t="shared" si="16"/>
        <v/>
      </c>
      <c r="BU95" s="23" t="str">
        <f t="shared" si="17"/>
        <v/>
      </c>
      <c r="BV95" s="26">
        <f t="shared" si="18"/>
        <v>180</v>
      </c>
      <c r="BW95" s="68">
        <f t="shared" si="19"/>
        <v>190</v>
      </c>
    </row>
    <row r="96" spans="1:75" x14ac:dyDescent="0.25">
      <c r="A96" s="21">
        <v>1684</v>
      </c>
      <c r="B96" s="35">
        <v>9.61</v>
      </c>
      <c r="C96" s="23">
        <v>0.7</v>
      </c>
      <c r="D96" s="23">
        <f t="shared" si="21"/>
        <v>5.6</v>
      </c>
      <c r="E96" s="23">
        <f t="shared" si="22"/>
        <v>1.7160714285714285</v>
      </c>
      <c r="F96" s="24">
        <f t="shared" si="23"/>
        <v>2.3859649122807016</v>
      </c>
      <c r="O96" s="62">
        <f t="shared" si="20"/>
        <v>30</v>
      </c>
      <c r="P96" s="63">
        <v>42</v>
      </c>
      <c r="R96">
        <v>216</v>
      </c>
      <c r="S96">
        <v>216</v>
      </c>
      <c r="T96">
        <v>190</v>
      </c>
      <c r="U96">
        <v>213</v>
      </c>
      <c r="AY96" s="23" t="str">
        <f t="shared" si="11"/>
        <v/>
      </c>
      <c r="AZ96" s="23" t="str">
        <f t="shared" si="12"/>
        <v/>
      </c>
      <c r="BA96" s="23" t="str">
        <f t="shared" si="13"/>
        <v/>
      </c>
      <c r="BC96" s="26">
        <f t="shared" si="14"/>
        <v>231.84642857142853</v>
      </c>
      <c r="BD96" s="26">
        <f t="shared" si="15"/>
        <v>216</v>
      </c>
      <c r="BF96" s="25">
        <f>IF('(4) - Britse prijzen'!L189&gt;0,'(4) - Britse prijzen'!L189,"")</f>
        <v>190.68985600317134</v>
      </c>
      <c r="BG96" s="25">
        <f t="shared" si="24"/>
        <v>170.27634255322664</v>
      </c>
      <c r="BT96" s="23" t="str">
        <f t="shared" si="16"/>
        <v/>
      </c>
      <c r="BU96" s="23" t="str">
        <f t="shared" si="17"/>
        <v/>
      </c>
      <c r="BV96" s="26">
        <f t="shared" si="18"/>
        <v>180</v>
      </c>
      <c r="BW96" s="68">
        <f t="shared" si="19"/>
        <v>190</v>
      </c>
    </row>
    <row r="97" spans="1:75" x14ac:dyDescent="0.25">
      <c r="A97" s="21">
        <v>1685</v>
      </c>
      <c r="B97" s="35">
        <v>9.61</v>
      </c>
      <c r="C97" s="23">
        <v>0.7</v>
      </c>
      <c r="D97" s="23">
        <f t="shared" si="21"/>
        <v>5.6</v>
      </c>
      <c r="E97" s="23">
        <f t="shared" si="22"/>
        <v>1.7160714285714285</v>
      </c>
      <c r="F97" s="24">
        <f t="shared" si="23"/>
        <v>2.3859649122807016</v>
      </c>
      <c r="O97" s="62">
        <f t="shared" si="20"/>
        <v>30</v>
      </c>
      <c r="P97" s="63">
        <v>42</v>
      </c>
      <c r="R97">
        <v>216</v>
      </c>
      <c r="S97">
        <v>216</v>
      </c>
      <c r="T97">
        <v>190</v>
      </c>
      <c r="U97">
        <v>213</v>
      </c>
      <c r="W97" s="59">
        <v>128</v>
      </c>
      <c r="AG97" s="23">
        <f>W97*E97</f>
        <v>219.65714285714284</v>
      </c>
      <c r="AY97" s="23">
        <f t="shared" si="11"/>
        <v>219.65714285714284</v>
      </c>
      <c r="AZ97" s="23" t="str">
        <f t="shared" si="12"/>
        <v/>
      </c>
      <c r="BA97" s="23">
        <f t="shared" si="13"/>
        <v>1</v>
      </c>
      <c r="BC97" s="26">
        <f t="shared" si="14"/>
        <v>231.84642857142853</v>
      </c>
      <c r="BD97" s="26">
        <f t="shared" si="15"/>
        <v>216</v>
      </c>
      <c r="BF97" s="25">
        <f>IF('(4) - Britse prijzen'!L190&gt;0,'(4) - Britse prijzen'!L190,"")</f>
        <v>210.30627659679905</v>
      </c>
      <c r="BG97" s="25">
        <f t="shared" si="24"/>
        <v>175.5073880448607</v>
      </c>
      <c r="BT97" s="23" t="str">
        <f t="shared" si="16"/>
        <v/>
      </c>
      <c r="BU97" s="23" t="str">
        <f t="shared" si="17"/>
        <v/>
      </c>
      <c r="BV97" s="26">
        <f t="shared" si="18"/>
        <v>180</v>
      </c>
      <c r="BW97" s="68">
        <f t="shared" si="19"/>
        <v>190</v>
      </c>
    </row>
    <row r="98" spans="1:75" x14ac:dyDescent="0.25">
      <c r="A98" s="21">
        <v>1686</v>
      </c>
      <c r="B98" s="35">
        <v>9.61</v>
      </c>
      <c r="C98" s="23">
        <v>0.7</v>
      </c>
      <c r="D98" s="23">
        <f t="shared" si="21"/>
        <v>5.6</v>
      </c>
      <c r="E98" s="23">
        <f t="shared" si="22"/>
        <v>1.7160714285714285</v>
      </c>
      <c r="F98" s="24">
        <f t="shared" si="23"/>
        <v>2.3859649122807016</v>
      </c>
      <c r="O98" s="62" t="str">
        <f t="shared" si="20"/>
        <v/>
      </c>
      <c r="P98" s="63">
        <v>42</v>
      </c>
      <c r="R98">
        <v>216</v>
      </c>
      <c r="S98">
        <v>216</v>
      </c>
      <c r="T98">
        <v>190</v>
      </c>
      <c r="U98">
        <v>213</v>
      </c>
      <c r="AY98" s="23" t="str">
        <f t="shared" si="11"/>
        <v/>
      </c>
      <c r="AZ98" s="23" t="str">
        <f t="shared" si="12"/>
        <v/>
      </c>
      <c r="BA98" s="23" t="str">
        <f t="shared" si="13"/>
        <v/>
      </c>
      <c r="BC98" s="26">
        <f t="shared" si="14"/>
        <v>237.96190476190475</v>
      </c>
      <c r="BD98" s="26">
        <f t="shared" si="15"/>
        <v>216</v>
      </c>
      <c r="BF98" s="25">
        <f>IF('(4) - Britse prijzen'!L191&gt;0,'(4) - Britse prijzen'!L191,"")</f>
        <v>210.30627659679905</v>
      </c>
      <c r="BG98" s="25">
        <f t="shared" si="24"/>
        <v>177.13818169565437</v>
      </c>
      <c r="BT98" s="23" t="str">
        <f t="shared" si="16"/>
        <v/>
      </c>
      <c r="BU98" s="23" t="str">
        <f t="shared" si="17"/>
        <v/>
      </c>
      <c r="BV98" s="26">
        <f t="shared" si="18"/>
        <v>180</v>
      </c>
      <c r="BW98" s="68">
        <f t="shared" si="19"/>
        <v>190</v>
      </c>
    </row>
    <row r="99" spans="1:75" x14ac:dyDescent="0.25">
      <c r="A99" s="21">
        <v>1687</v>
      </c>
      <c r="B99" s="35">
        <v>9.61</v>
      </c>
      <c r="C99" s="23">
        <v>0.7</v>
      </c>
      <c r="D99" s="23">
        <f t="shared" si="21"/>
        <v>5.6</v>
      </c>
      <c r="E99" s="23">
        <f t="shared" si="22"/>
        <v>1.7160714285714285</v>
      </c>
      <c r="F99" s="24">
        <f t="shared" si="23"/>
        <v>2.3859649122807016</v>
      </c>
      <c r="O99" s="62" t="str">
        <f t="shared" si="20"/>
        <v/>
      </c>
      <c r="P99" s="63">
        <v>42</v>
      </c>
      <c r="R99">
        <v>216</v>
      </c>
      <c r="S99">
        <v>216</v>
      </c>
      <c r="T99">
        <v>190</v>
      </c>
      <c r="U99">
        <v>213</v>
      </c>
      <c r="AY99" s="23" t="str">
        <f t="shared" si="11"/>
        <v/>
      </c>
      <c r="AZ99" s="23" t="str">
        <f t="shared" si="12"/>
        <v/>
      </c>
      <c r="BA99" s="23" t="str">
        <f t="shared" si="13"/>
        <v/>
      </c>
      <c r="BC99" s="26">
        <f>IF(SUM(AX94:AY104)&gt;0,SUMPRODUCT(AX94:AY104,AZ94:BA104)/SUM(AZ94:BA104),"")</f>
        <v>237.96190476190475</v>
      </c>
      <c r="BD99" s="26">
        <f t="shared" si="15"/>
        <v>216</v>
      </c>
      <c r="BF99" s="25">
        <f>IF('(4) - Britse prijzen'!L192&gt;0,'(4) - Britse prijzen'!L192,"")</f>
        <v>210.30627659679905</v>
      </c>
      <c r="BG99" s="25">
        <f t="shared" si="24"/>
        <v>177.13818169565437</v>
      </c>
      <c r="BI99" s="22">
        <v>180</v>
      </c>
      <c r="BT99" s="23">
        <f t="shared" si="16"/>
        <v>180</v>
      </c>
      <c r="BU99" s="23">
        <f t="shared" si="17"/>
        <v>1</v>
      </c>
      <c r="BV99" s="26">
        <f t="shared" si="18"/>
        <v>180</v>
      </c>
      <c r="BW99" s="68">
        <f t="shared" si="19"/>
        <v>190</v>
      </c>
    </row>
    <row r="100" spans="1:75" x14ac:dyDescent="0.25">
      <c r="A100" s="21">
        <v>1688</v>
      </c>
      <c r="B100" s="35">
        <v>9.61</v>
      </c>
      <c r="C100" s="23">
        <v>0.58333333333333337</v>
      </c>
      <c r="D100" s="23">
        <f t="shared" si="21"/>
        <v>4.666666666666667</v>
      </c>
      <c r="E100" s="23">
        <f t="shared" si="22"/>
        <v>2.0592857142857142</v>
      </c>
      <c r="F100" s="24">
        <f t="shared" si="23"/>
        <v>2.3859649122807016</v>
      </c>
      <c r="O100" s="62" t="str">
        <f t="shared" si="20"/>
        <v/>
      </c>
      <c r="P100" s="63">
        <v>42</v>
      </c>
      <c r="R100">
        <v>216</v>
      </c>
      <c r="S100">
        <v>216</v>
      </c>
      <c r="T100">
        <v>190</v>
      </c>
      <c r="U100">
        <v>213</v>
      </c>
      <c r="W100" s="59">
        <v>120</v>
      </c>
      <c r="AG100" s="23">
        <f>W100*E100</f>
        <v>247.1142857142857</v>
      </c>
      <c r="AY100" s="23">
        <f t="shared" si="11"/>
        <v>247.1142857142857</v>
      </c>
      <c r="AZ100" s="23" t="str">
        <f t="shared" si="12"/>
        <v/>
      </c>
      <c r="BA100" s="23">
        <f t="shared" si="13"/>
        <v>1</v>
      </c>
      <c r="BC100" s="26">
        <f t="shared" si="14"/>
        <v>237.96190476190475</v>
      </c>
      <c r="BD100" s="26">
        <f t="shared" si="15"/>
        <v>216</v>
      </c>
      <c r="BF100" s="25">
        <f>IF('(4) - Britse prijzen'!L193&gt;0,'(4) - Britse prijzen'!L193,"")</f>
        <v>210.30627659679905</v>
      </c>
      <c r="BG100" s="25">
        <f t="shared" si="24"/>
        <v>177.13818169565437</v>
      </c>
      <c r="BI100" s="22">
        <v>180</v>
      </c>
      <c r="BT100" s="23">
        <f t="shared" si="16"/>
        <v>180</v>
      </c>
      <c r="BU100" s="23">
        <f t="shared" si="17"/>
        <v>1</v>
      </c>
      <c r="BV100" s="26">
        <f t="shared" si="18"/>
        <v>180</v>
      </c>
      <c r="BW100" s="68">
        <f t="shared" si="19"/>
        <v>190</v>
      </c>
    </row>
    <row r="101" spans="1:75" x14ac:dyDescent="0.25">
      <c r="A101" s="21">
        <v>1689</v>
      </c>
      <c r="B101" s="35">
        <v>9.61</v>
      </c>
      <c r="C101" s="23">
        <v>0.58333333333333337</v>
      </c>
      <c r="D101" s="23">
        <f t="shared" si="21"/>
        <v>4.666666666666667</v>
      </c>
      <c r="E101" s="23">
        <f t="shared" si="22"/>
        <v>2.0592857142857142</v>
      </c>
      <c r="F101" s="24">
        <f t="shared" si="23"/>
        <v>2.3859649122807016</v>
      </c>
      <c r="O101" s="62" t="str">
        <f t="shared" si="20"/>
        <v/>
      </c>
      <c r="P101" s="63">
        <v>42</v>
      </c>
      <c r="R101">
        <v>216</v>
      </c>
      <c r="S101">
        <v>216</v>
      </c>
      <c r="T101">
        <v>190</v>
      </c>
      <c r="U101">
        <v>213</v>
      </c>
      <c r="W101" s="59">
        <v>120</v>
      </c>
      <c r="AG101" s="23">
        <f>W101*E101</f>
        <v>247.1142857142857</v>
      </c>
      <c r="AY101" s="23">
        <f t="shared" si="11"/>
        <v>247.1142857142857</v>
      </c>
      <c r="AZ101" s="23" t="str">
        <f t="shared" si="12"/>
        <v/>
      </c>
      <c r="BA101" s="23">
        <f t="shared" si="13"/>
        <v>1</v>
      </c>
      <c r="BC101" s="26">
        <f t="shared" si="14"/>
        <v>237.96190476190475</v>
      </c>
      <c r="BD101" s="26">
        <f t="shared" si="15"/>
        <v>216</v>
      </c>
      <c r="BF101" s="25">
        <f>IF('(4) - Britse prijzen'!L194&gt;0,'(4) - Britse prijzen'!L194,"")</f>
        <v>210.30627659679905</v>
      </c>
      <c r="BG101" s="25">
        <f t="shared" si="24"/>
        <v>177.13818169565437</v>
      </c>
      <c r="BT101" s="23" t="str">
        <f t="shared" si="16"/>
        <v/>
      </c>
      <c r="BU101" s="23" t="str">
        <f t="shared" si="17"/>
        <v/>
      </c>
      <c r="BV101" s="26">
        <f t="shared" si="18"/>
        <v>195</v>
      </c>
      <c r="BW101" s="68">
        <f t="shared" si="19"/>
        <v>190</v>
      </c>
    </row>
    <row r="102" spans="1:75" x14ac:dyDescent="0.25">
      <c r="A102" s="21">
        <v>1690</v>
      </c>
      <c r="B102" s="35">
        <v>9.61</v>
      </c>
      <c r="C102" s="23">
        <v>0.58333333333333337</v>
      </c>
      <c r="D102" s="23">
        <f t="shared" si="21"/>
        <v>4.666666666666667</v>
      </c>
      <c r="E102" s="23">
        <f t="shared" si="22"/>
        <v>2.0592857142857142</v>
      </c>
      <c r="F102" s="24">
        <f t="shared" si="23"/>
        <v>2.3859649122807016</v>
      </c>
      <c r="O102" s="62" t="str">
        <f t="shared" si="20"/>
        <v/>
      </c>
      <c r="P102" s="63">
        <v>42</v>
      </c>
      <c r="R102">
        <v>216</v>
      </c>
      <c r="S102">
        <v>216</v>
      </c>
      <c r="T102">
        <v>190</v>
      </c>
      <c r="U102">
        <v>213</v>
      </c>
      <c r="AY102" s="23" t="str">
        <f t="shared" si="11"/>
        <v/>
      </c>
      <c r="AZ102" s="23" t="str">
        <f t="shared" si="12"/>
        <v/>
      </c>
      <c r="BA102" s="23" t="str">
        <f t="shared" si="13"/>
        <v/>
      </c>
      <c r="BC102" s="26">
        <f t="shared" si="14"/>
        <v>237.96190476190475</v>
      </c>
      <c r="BD102" s="26">
        <f t="shared" si="15"/>
        <v>216</v>
      </c>
      <c r="BF102" s="25">
        <f>IF('(4) - Britse prijzen'!L195&gt;0,'(4) - Britse prijzen'!L195,"")</f>
        <v>230.26484406124581</v>
      </c>
      <c r="BG102" s="25">
        <f t="shared" si="24"/>
        <v>182.46046635284014</v>
      </c>
      <c r="BT102" s="23" t="str">
        <f t="shared" si="16"/>
        <v/>
      </c>
      <c r="BU102" s="23" t="str">
        <f t="shared" si="17"/>
        <v/>
      </c>
      <c r="BV102" s="26">
        <f t="shared" si="18"/>
        <v>198</v>
      </c>
      <c r="BW102" s="68">
        <f t="shared" si="19"/>
        <v>190</v>
      </c>
    </row>
    <row r="103" spans="1:75" x14ac:dyDescent="0.25">
      <c r="A103" s="21">
        <v>1691</v>
      </c>
      <c r="B103" s="35">
        <v>9.61</v>
      </c>
      <c r="C103" s="23">
        <v>0.58333333333333337</v>
      </c>
      <c r="D103" s="23">
        <f t="shared" si="21"/>
        <v>4.666666666666667</v>
      </c>
      <c r="E103" s="23">
        <f t="shared" si="22"/>
        <v>2.0592857142857142</v>
      </c>
      <c r="F103" s="24">
        <f t="shared" si="23"/>
        <v>2.3859649122807016</v>
      </c>
      <c r="O103" s="62" t="str">
        <f t="shared" si="20"/>
        <v/>
      </c>
      <c r="P103" s="63">
        <v>45</v>
      </c>
      <c r="R103">
        <v>216</v>
      </c>
      <c r="S103"/>
      <c r="T103">
        <v>200</v>
      </c>
      <c r="U103">
        <v>213</v>
      </c>
      <c r="AY103" s="23" t="str">
        <f t="shared" si="11"/>
        <v/>
      </c>
      <c r="AZ103" s="23" t="str">
        <f t="shared" si="12"/>
        <v/>
      </c>
      <c r="BA103" s="23" t="str">
        <f t="shared" si="13"/>
        <v/>
      </c>
      <c r="BC103" s="26">
        <f t="shared" si="14"/>
        <v>247.1142857142857</v>
      </c>
      <c r="BD103" s="26">
        <f t="shared" si="15"/>
        <v>216</v>
      </c>
      <c r="BF103" s="25">
        <f>IF('(4) - Britse prijzen'!L196&gt;0,'(4) - Britse prijzen'!L196,"")</f>
        <v>230.26484406124581</v>
      </c>
      <c r="BG103" s="25">
        <f t="shared" si="24"/>
        <v>184.90110127347509</v>
      </c>
      <c r="BT103" s="23" t="str">
        <f t="shared" si="16"/>
        <v/>
      </c>
      <c r="BU103" s="23" t="str">
        <f t="shared" si="17"/>
        <v/>
      </c>
      <c r="BV103" s="26">
        <f t="shared" si="18"/>
        <v>198</v>
      </c>
      <c r="BW103" s="68">
        <f t="shared" si="19"/>
        <v>200</v>
      </c>
    </row>
    <row r="104" spans="1:75" x14ac:dyDescent="0.25">
      <c r="A104" s="21">
        <v>1692</v>
      </c>
      <c r="B104" s="35">
        <v>9.61</v>
      </c>
      <c r="C104" s="23">
        <v>0.58333333333333337</v>
      </c>
      <c r="D104" s="23">
        <f t="shared" si="21"/>
        <v>4.666666666666667</v>
      </c>
      <c r="E104" s="23">
        <f t="shared" si="22"/>
        <v>2.0592857142857142</v>
      </c>
      <c r="F104" s="24">
        <f t="shared" si="23"/>
        <v>2.3859649122807016</v>
      </c>
      <c r="O104" s="62" t="str">
        <f t="shared" si="20"/>
        <v/>
      </c>
      <c r="P104" s="63">
        <v>45</v>
      </c>
      <c r="R104">
        <v>216</v>
      </c>
      <c r="S104"/>
      <c r="T104">
        <v>200</v>
      </c>
      <c r="U104">
        <v>213</v>
      </c>
      <c r="AY104" s="23" t="str">
        <f t="shared" ref="AY104:AY111" si="25">IF(SUM(AG104:AU104)&gt;0,AVERAGE(AG104:AU104),"")</f>
        <v/>
      </c>
      <c r="AZ104" s="23" t="str">
        <f t="shared" ref="AZ104:AZ135" si="26">IF(SUM(AD104:AE104)&gt;0,COUNT(AD104:AE104),"")</f>
        <v/>
      </c>
      <c r="BA104" s="23" t="str">
        <f t="shared" si="13"/>
        <v/>
      </c>
      <c r="BC104" s="26">
        <f t="shared" si="14"/>
        <v>247.1142857142857</v>
      </c>
      <c r="BD104" s="26">
        <f t="shared" si="15"/>
        <v>216</v>
      </c>
      <c r="BF104" s="25">
        <f>IF('(4) - Britse prijzen'!L197&gt;0,'(4) - Britse prijzen'!L197,"")</f>
        <v>230.26484406124581</v>
      </c>
      <c r="BG104" s="25">
        <f t="shared" si="24"/>
        <v>184.90110127347509</v>
      </c>
      <c r="BT104" s="23" t="str">
        <f t="shared" si="16"/>
        <v/>
      </c>
      <c r="BU104" s="23" t="str">
        <f t="shared" si="17"/>
        <v/>
      </c>
      <c r="BV104" s="26">
        <f t="shared" si="18"/>
        <v>201.42857142857142</v>
      </c>
      <c r="BW104" s="68">
        <f t="shared" si="19"/>
        <v>200</v>
      </c>
    </row>
    <row r="105" spans="1:75" x14ac:dyDescent="0.25">
      <c r="A105" s="21">
        <v>1693</v>
      </c>
      <c r="B105" s="35">
        <v>9.61</v>
      </c>
      <c r="C105" s="23">
        <v>0.58333333333333337</v>
      </c>
      <c r="D105" s="23">
        <f t="shared" si="21"/>
        <v>4.666666666666667</v>
      </c>
      <c r="E105" s="23">
        <f t="shared" si="22"/>
        <v>2.0592857142857142</v>
      </c>
      <c r="F105" s="24">
        <f t="shared" si="23"/>
        <v>2.3859649122807016</v>
      </c>
      <c r="O105" s="62" t="str">
        <f t="shared" si="20"/>
        <v/>
      </c>
      <c r="P105" s="63">
        <v>45</v>
      </c>
      <c r="R105">
        <v>216</v>
      </c>
      <c r="S105"/>
      <c r="T105">
        <v>200</v>
      </c>
      <c r="U105">
        <v>213</v>
      </c>
      <c r="AY105" s="23" t="str">
        <f t="shared" si="25"/>
        <v/>
      </c>
      <c r="AZ105" s="23" t="str">
        <f t="shared" si="26"/>
        <v/>
      </c>
      <c r="BA105" s="23" t="str">
        <f t="shared" si="13"/>
        <v/>
      </c>
      <c r="BC105" s="26">
        <f t="shared" si="14"/>
        <v>247.1142857142857</v>
      </c>
      <c r="BD105" s="26">
        <f t="shared" si="15"/>
        <v>216</v>
      </c>
      <c r="BF105" s="25">
        <f>IF('(4) - Britse prijzen'!L198&gt;0,'(4) - Britse prijzen'!L198,"")</f>
        <v>230.26484406124575</v>
      </c>
      <c r="BG105" s="25">
        <f t="shared" si="24"/>
        <v>184.90110127347509</v>
      </c>
      <c r="BT105" s="23" t="str">
        <f t="shared" si="16"/>
        <v/>
      </c>
      <c r="BU105" s="23" t="str">
        <f t="shared" si="17"/>
        <v/>
      </c>
      <c r="BV105" s="26">
        <f t="shared" si="18"/>
        <v>205</v>
      </c>
      <c r="BW105" s="68">
        <f t="shared" si="19"/>
        <v>200</v>
      </c>
    </row>
    <row r="106" spans="1:75" x14ac:dyDescent="0.25">
      <c r="A106" s="21">
        <v>1694</v>
      </c>
      <c r="B106" s="35">
        <v>9.61</v>
      </c>
      <c r="C106" s="23">
        <v>0.49715909090909088</v>
      </c>
      <c r="D106" s="23">
        <f t="shared" si="21"/>
        <v>3.9772727272727271</v>
      </c>
      <c r="E106" s="23">
        <f t="shared" si="22"/>
        <v>2.4162285714285714</v>
      </c>
      <c r="F106" s="24">
        <f t="shared" si="23"/>
        <v>2.3859649122807016</v>
      </c>
      <c r="O106" s="62" t="str">
        <f t="shared" si="20"/>
        <v/>
      </c>
      <c r="P106" s="63">
        <v>45</v>
      </c>
      <c r="R106">
        <v>216</v>
      </c>
      <c r="S106"/>
      <c r="T106">
        <v>200</v>
      </c>
      <c r="U106">
        <v>213</v>
      </c>
      <c r="AY106" s="23" t="str">
        <f t="shared" si="25"/>
        <v/>
      </c>
      <c r="AZ106" s="23" t="str">
        <f t="shared" si="26"/>
        <v/>
      </c>
      <c r="BA106" s="23" t="str">
        <f t="shared" si="13"/>
        <v/>
      </c>
      <c r="BC106" s="26">
        <f t="shared" si="14"/>
        <v>247.1142857142857</v>
      </c>
      <c r="BD106" s="26">
        <f t="shared" si="15"/>
        <v>216</v>
      </c>
      <c r="BF106" s="25">
        <f>IF('(4) - Britse prijzen'!L199&gt;0,'(4) - Britse prijzen'!L199,"")</f>
        <v>229.91449815928874</v>
      </c>
      <c r="BG106" s="25">
        <f t="shared" si="24"/>
        <v>184.80767569961984</v>
      </c>
      <c r="BO106" s="23">
        <v>210</v>
      </c>
      <c r="BP106" s="23">
        <v>210</v>
      </c>
      <c r="BT106" s="23">
        <f t="shared" si="16"/>
        <v>210</v>
      </c>
      <c r="BU106" s="23">
        <f t="shared" si="17"/>
        <v>2</v>
      </c>
      <c r="BV106" s="26">
        <f t="shared" si="18"/>
        <v>210</v>
      </c>
      <c r="BW106" s="68">
        <f t="shared" si="19"/>
        <v>200</v>
      </c>
    </row>
    <row r="107" spans="1:75" x14ac:dyDescent="0.25">
      <c r="A107" s="21">
        <v>1695</v>
      </c>
      <c r="B107" s="35">
        <v>9.61</v>
      </c>
      <c r="C107" s="23">
        <v>0.49715909090909088</v>
      </c>
      <c r="D107" s="23">
        <f t="shared" si="21"/>
        <v>3.9772727272727271</v>
      </c>
      <c r="E107" s="23">
        <f t="shared" si="22"/>
        <v>2.4162285714285714</v>
      </c>
      <c r="F107" s="24">
        <f t="shared" si="23"/>
        <v>2.3859649122807016</v>
      </c>
      <c r="O107" s="62" t="str">
        <f t="shared" si="20"/>
        <v/>
      </c>
      <c r="P107" s="63">
        <v>45</v>
      </c>
      <c r="R107">
        <v>216</v>
      </c>
      <c r="S107"/>
      <c r="T107">
        <v>200</v>
      </c>
      <c r="U107">
        <v>213</v>
      </c>
      <c r="AY107" s="23" t="str">
        <f t="shared" si="25"/>
        <v/>
      </c>
      <c r="AZ107" s="23" t="str">
        <f t="shared" si="26"/>
        <v/>
      </c>
      <c r="BA107" s="23" t="str">
        <f t="shared" si="13"/>
        <v/>
      </c>
      <c r="BC107" s="26">
        <f t="shared" si="14"/>
        <v>209.66666666666666</v>
      </c>
      <c r="BD107" s="26">
        <f t="shared" si="15"/>
        <v>216</v>
      </c>
      <c r="BF107" s="25">
        <f>IF('(4) - Britse prijzen'!L200&gt;0,'(4) - Britse prijzen'!L200,"")</f>
        <v>242.34908689046298</v>
      </c>
      <c r="BG107" s="25">
        <f t="shared" si="24"/>
        <v>178.13753428190125</v>
      </c>
      <c r="BP107" s="23">
        <v>210</v>
      </c>
      <c r="BT107" s="23">
        <f t="shared" si="16"/>
        <v>210</v>
      </c>
      <c r="BU107" s="23">
        <f t="shared" si="17"/>
        <v>1</v>
      </c>
      <c r="BV107" s="26">
        <f t="shared" si="18"/>
        <v>205.42857142857142</v>
      </c>
      <c r="BW107" s="68">
        <f t="shared" si="19"/>
        <v>200</v>
      </c>
    </row>
    <row r="108" spans="1:75" x14ac:dyDescent="0.25">
      <c r="A108" s="21">
        <v>1696</v>
      </c>
      <c r="B108" s="35">
        <v>9.61</v>
      </c>
      <c r="C108" s="23">
        <v>0.49715909090909088</v>
      </c>
      <c r="D108" s="23">
        <f t="shared" si="21"/>
        <v>3.9772727272727271</v>
      </c>
      <c r="E108" s="23">
        <f t="shared" si="22"/>
        <v>2.4162285714285714</v>
      </c>
      <c r="F108" s="24">
        <f t="shared" si="23"/>
        <v>2.3859649122807016</v>
      </c>
      <c r="O108" s="62" t="str">
        <f t="shared" si="20"/>
        <v/>
      </c>
      <c r="P108" s="63">
        <v>45</v>
      </c>
      <c r="R108">
        <v>216</v>
      </c>
      <c r="S108"/>
      <c r="T108">
        <v>200</v>
      </c>
      <c r="U108">
        <v>213</v>
      </c>
      <c r="AY108" s="23" t="str">
        <f t="shared" si="25"/>
        <v/>
      </c>
      <c r="AZ108" s="23" t="str">
        <f t="shared" si="26"/>
        <v/>
      </c>
      <c r="BA108" s="23" t="str">
        <f t="shared" si="13"/>
        <v/>
      </c>
      <c r="BC108" s="26">
        <f t="shared" si="14"/>
        <v>196.43455656724228</v>
      </c>
      <c r="BD108" s="26">
        <f t="shared" si="15"/>
        <v>216</v>
      </c>
      <c r="BF108" s="25">
        <f>IF('(4) - Britse prijzen'!L201&gt;0,'(4) - Britse prijzen'!L201,"")</f>
        <v>252.05704381750783</v>
      </c>
      <c r="BG108" s="25">
        <f t="shared" si="24"/>
        <v>177.19776010260003</v>
      </c>
      <c r="BT108" s="23" t="str">
        <f t="shared" si="16"/>
        <v/>
      </c>
      <c r="BU108" s="23" t="str">
        <f t="shared" si="17"/>
        <v/>
      </c>
      <c r="BV108" s="26">
        <f t="shared" si="18"/>
        <v>206</v>
      </c>
      <c r="BW108" s="68">
        <f t="shared" si="19"/>
        <v>200</v>
      </c>
    </row>
    <row r="109" spans="1:75" x14ac:dyDescent="0.25">
      <c r="A109" s="21">
        <v>1697</v>
      </c>
      <c r="B109" s="35">
        <v>9.61</v>
      </c>
      <c r="C109" s="23">
        <v>0.49715909090909088</v>
      </c>
      <c r="D109" s="23">
        <f t="shared" si="21"/>
        <v>3.9772727272727271</v>
      </c>
      <c r="E109" s="23">
        <f t="shared" si="22"/>
        <v>2.4162285714285714</v>
      </c>
      <c r="F109" s="24">
        <f t="shared" si="23"/>
        <v>2.3859649122807016</v>
      </c>
      <c r="O109" s="62" t="str">
        <f t="shared" si="20"/>
        <v/>
      </c>
      <c r="P109" s="63">
        <v>45</v>
      </c>
      <c r="R109">
        <v>216</v>
      </c>
      <c r="S109"/>
      <c r="T109">
        <v>200</v>
      </c>
      <c r="U109">
        <v>213</v>
      </c>
      <c r="AY109" s="23" t="str">
        <f t="shared" si="25"/>
        <v/>
      </c>
      <c r="AZ109" s="23" t="str">
        <f t="shared" si="26"/>
        <v/>
      </c>
      <c r="BA109" s="23" t="str">
        <f t="shared" si="13"/>
        <v/>
      </c>
      <c r="BC109" s="26">
        <f t="shared" si="14"/>
        <v>191.82092363945577</v>
      </c>
      <c r="BD109" s="26">
        <f t="shared" si="15"/>
        <v>216</v>
      </c>
      <c r="BF109" s="25">
        <f>IF('(4) - Britse prijzen'!L202&gt;0,'(4) - Britse prijzen'!L202,"")</f>
        <v>279.38002736732579</v>
      </c>
      <c r="BG109" s="25">
        <f t="shared" si="24"/>
        <v>183.25358693514175</v>
      </c>
      <c r="BI109" s="22">
        <v>210</v>
      </c>
      <c r="BO109" s="23">
        <v>210</v>
      </c>
      <c r="BT109" s="23">
        <f t="shared" si="16"/>
        <v>210</v>
      </c>
      <c r="BU109" s="23">
        <f t="shared" si="17"/>
        <v>2</v>
      </c>
      <c r="BV109" s="26">
        <f t="shared" si="18"/>
        <v>218</v>
      </c>
      <c r="BW109" s="68">
        <f t="shared" si="19"/>
        <v>200</v>
      </c>
    </row>
    <row r="110" spans="1:75" x14ac:dyDescent="0.25">
      <c r="A110" s="21">
        <v>1698</v>
      </c>
      <c r="B110" s="35">
        <v>9.61</v>
      </c>
      <c r="C110" s="23">
        <v>0.49715909090909088</v>
      </c>
      <c r="D110" s="23">
        <f t="shared" si="21"/>
        <v>3.9772727272727271</v>
      </c>
      <c r="E110" s="23">
        <f t="shared" si="22"/>
        <v>2.4162285714285714</v>
      </c>
      <c r="F110" s="24">
        <f t="shared" si="23"/>
        <v>2.3859649122807016</v>
      </c>
      <c r="O110" s="62">
        <f t="shared" si="20"/>
        <v>45</v>
      </c>
      <c r="P110" s="63">
        <v>45</v>
      </c>
      <c r="R110">
        <v>216</v>
      </c>
      <c r="S110"/>
      <c r="T110">
        <v>200</v>
      </c>
      <c r="U110">
        <v>213</v>
      </c>
      <c r="AY110" s="23" t="str">
        <f t="shared" si="25"/>
        <v/>
      </c>
      <c r="AZ110" s="23" t="str">
        <f t="shared" si="26"/>
        <v/>
      </c>
      <c r="BA110" s="23" t="str">
        <f t="shared" si="13"/>
        <v/>
      </c>
      <c r="BC110" s="26">
        <f t="shared" si="14"/>
        <v>192.23377510204082</v>
      </c>
      <c r="BD110" s="26">
        <f t="shared" si="15"/>
        <v>216</v>
      </c>
      <c r="BF110" s="25">
        <f>IF('(4) - Britse prijzen'!L203&gt;0,'(4) - Britse prijzen'!L203,"")</f>
        <v>268.11902818361392</v>
      </c>
      <c r="BG110" s="25">
        <f t="shared" si="24"/>
        <v>180.3607475428413</v>
      </c>
      <c r="BT110" s="23" t="str">
        <f t="shared" si="16"/>
        <v/>
      </c>
      <c r="BU110" s="23" t="str">
        <f t="shared" si="17"/>
        <v/>
      </c>
      <c r="BV110" s="26">
        <f t="shared" si="18"/>
        <v>218</v>
      </c>
      <c r="BW110" s="68">
        <f t="shared" si="19"/>
        <v>200</v>
      </c>
    </row>
    <row r="111" spans="1:75" x14ac:dyDescent="0.25">
      <c r="A111" s="21">
        <v>1699</v>
      </c>
      <c r="B111" s="35">
        <v>9.61</v>
      </c>
      <c r="C111" s="23">
        <v>0.49715909090909088</v>
      </c>
      <c r="D111" s="23">
        <f t="shared" si="21"/>
        <v>3.9772727272727271</v>
      </c>
      <c r="E111" s="23">
        <f t="shared" si="22"/>
        <v>2.4162285714285714</v>
      </c>
      <c r="F111" s="24">
        <f t="shared" si="23"/>
        <v>2.3859649122807016</v>
      </c>
      <c r="O111" s="62">
        <f t="shared" si="20"/>
        <v>45</v>
      </c>
      <c r="P111" s="63">
        <v>45</v>
      </c>
      <c r="R111">
        <v>216</v>
      </c>
      <c r="S111"/>
      <c r="T111">
        <v>200</v>
      </c>
      <c r="U111">
        <v>213</v>
      </c>
      <c r="AY111" s="23" t="str">
        <f t="shared" si="25"/>
        <v/>
      </c>
      <c r="AZ111" s="23" t="str">
        <f t="shared" si="26"/>
        <v/>
      </c>
      <c r="BA111" s="23" t="str">
        <f t="shared" si="13"/>
        <v/>
      </c>
      <c r="BC111" s="26">
        <f t="shared" si="14"/>
        <v>199.59866655328798</v>
      </c>
      <c r="BD111" s="26">
        <f t="shared" si="15"/>
        <v>216</v>
      </c>
      <c r="BF111" s="25">
        <f>IF('(4) - Britse prijzen'!L204&gt;0,'(4) - Britse prijzen'!L204,"")</f>
        <v>269.20852113869438</v>
      </c>
      <c r="BG111" s="25">
        <f t="shared" si="24"/>
        <v>182.61525005119529</v>
      </c>
      <c r="BT111" s="23" t="str">
        <f t="shared" si="16"/>
        <v/>
      </c>
      <c r="BU111" s="23" t="str">
        <f t="shared" si="17"/>
        <v/>
      </c>
      <c r="BV111" s="26">
        <f t="shared" si="18"/>
        <v>218</v>
      </c>
      <c r="BW111" s="68">
        <f t="shared" si="19"/>
        <v>200</v>
      </c>
    </row>
    <row r="112" spans="1:75" x14ac:dyDescent="0.25">
      <c r="A112" s="21">
        <v>1700</v>
      </c>
      <c r="B112" s="35">
        <v>9.61</v>
      </c>
      <c r="C112" s="23">
        <v>0.49715909090909088</v>
      </c>
      <c r="D112" s="23">
        <f t="shared" si="21"/>
        <v>3.9772727272727271</v>
      </c>
      <c r="E112" s="23">
        <f t="shared" si="22"/>
        <v>2.4162285714285714</v>
      </c>
      <c r="F112" s="24">
        <f t="shared" si="23"/>
        <v>2.3859649122807016</v>
      </c>
      <c r="O112" s="62">
        <f t="shared" si="20"/>
        <v>45</v>
      </c>
      <c r="P112" s="63">
        <v>45</v>
      </c>
      <c r="R112">
        <v>216</v>
      </c>
      <c r="S112"/>
      <c r="T112">
        <v>200</v>
      </c>
      <c r="U112">
        <v>213</v>
      </c>
      <c r="AI112" s="23">
        <v>240</v>
      </c>
      <c r="AP112" s="23">
        <v>149</v>
      </c>
      <c r="AY112" s="23">
        <f t="shared" ref="AY112:AY141" si="27">IF(SUM(AG112:AU112)&gt;0,SUMPRODUCT(AG112:AU112,AG249:AU249)/SUM(AG249:AU249),"")</f>
        <v>209.66666666666666</v>
      </c>
      <c r="AZ112" s="23" t="str">
        <f t="shared" si="26"/>
        <v/>
      </c>
      <c r="BA112" s="23">
        <f t="shared" si="13"/>
        <v>2</v>
      </c>
      <c r="BC112" s="26">
        <f t="shared" si="14"/>
        <v>205.08868115246096</v>
      </c>
      <c r="BD112" s="26">
        <f t="shared" si="15"/>
        <v>216</v>
      </c>
      <c r="BF112" s="25">
        <f>IF('(4) - Britse prijzen'!L205&gt;0,'(4) - Britse prijzen'!L205,"")</f>
        <v>272.38346812450271</v>
      </c>
      <c r="BG112" s="25">
        <f t="shared" si="24"/>
        <v>184.92590647385697</v>
      </c>
      <c r="BI112" s="22">
        <v>178</v>
      </c>
      <c r="BR112" s="74">
        <v>210</v>
      </c>
      <c r="BT112" s="23">
        <f t="shared" si="16"/>
        <v>194</v>
      </c>
      <c r="BU112" s="23">
        <f t="shared" si="17"/>
        <v>2</v>
      </c>
      <c r="BV112" s="26">
        <f t="shared" si="18"/>
        <v>221.54545454545453</v>
      </c>
      <c r="BW112" s="68">
        <f t="shared" si="19"/>
        <v>200</v>
      </c>
    </row>
    <row r="113" spans="1:75" x14ac:dyDescent="0.25">
      <c r="A113" s="21">
        <v>1701</v>
      </c>
      <c r="B113" s="35">
        <v>9.61</v>
      </c>
      <c r="C113" s="23">
        <v>0.49715909090909099</v>
      </c>
      <c r="D113" s="23">
        <f t="shared" si="21"/>
        <v>3.977272727272728</v>
      </c>
      <c r="E113" s="23">
        <f t="shared" si="22"/>
        <v>2.4162285714285709</v>
      </c>
      <c r="F113" s="24">
        <f t="shared" si="23"/>
        <v>2.3859649122807016</v>
      </c>
      <c r="O113" s="62">
        <f>IF(SUM(N108:N118)&gt;0,SUMPRODUCT(N108:N118,M108:M118)/SUM(M108:M118),"")</f>
        <v>45</v>
      </c>
      <c r="P113" s="63">
        <v>42</v>
      </c>
      <c r="R113">
        <v>206</v>
      </c>
      <c r="S113"/>
      <c r="T113">
        <v>243</v>
      </c>
      <c r="U113">
        <v>224</v>
      </c>
      <c r="W113" s="59">
        <v>99</v>
      </c>
      <c r="X113" s="59">
        <v>144</v>
      </c>
      <c r="Y113" s="23">
        <v>43</v>
      </c>
      <c r="Z113" s="23">
        <v>75</v>
      </c>
      <c r="AG113" s="23">
        <f>W113*E113</f>
        <v>239.20662857142852</v>
      </c>
      <c r="AH113" s="23">
        <f>X113*E113</f>
        <v>347.93691428571424</v>
      </c>
      <c r="AI113" s="23">
        <v>240</v>
      </c>
      <c r="AN113" s="23">
        <f t="shared" ref="AN113:AN120" si="28">Y113*E113</f>
        <v>103.89782857142855</v>
      </c>
      <c r="AO113" s="23">
        <f>Z113*E113</f>
        <v>181.21714285714282</v>
      </c>
      <c r="AP113" s="23">
        <v>163</v>
      </c>
      <c r="AQ113" s="23">
        <v>158</v>
      </c>
      <c r="AR113" s="23">
        <v>134</v>
      </c>
      <c r="AS113" s="23">
        <v>103</v>
      </c>
      <c r="AT113" s="23">
        <v>113</v>
      </c>
      <c r="AU113" s="23">
        <v>106</v>
      </c>
      <c r="AY113" s="23">
        <f t="shared" si="27"/>
        <v>194.02871836734693</v>
      </c>
      <c r="AZ113" s="23" t="str">
        <f t="shared" si="26"/>
        <v/>
      </c>
      <c r="BA113" s="23">
        <f t="shared" si="13"/>
        <v>11</v>
      </c>
      <c r="BC113" s="26">
        <f t="shared" si="14"/>
        <v>205.76686183673468</v>
      </c>
      <c r="BD113" s="26">
        <f t="shared" si="15"/>
        <v>206</v>
      </c>
      <c r="BF113" s="25">
        <f>IF('(4) - Britse prijzen'!L206&gt;0,'(4) - Britse prijzen'!L206,"")</f>
        <v>272.91154774475183</v>
      </c>
      <c r="BG113" s="25">
        <f t="shared" si="24"/>
        <v>182.58090922172971</v>
      </c>
      <c r="BI113" s="22">
        <v>210</v>
      </c>
      <c r="BT113" s="23">
        <f t="shared" si="16"/>
        <v>210</v>
      </c>
      <c r="BU113" s="23">
        <f t="shared" si="17"/>
        <v>1</v>
      </c>
      <c r="BV113" s="26">
        <f t="shared" si="18"/>
        <v>222.7</v>
      </c>
      <c r="BW113" s="68">
        <f t="shared" si="19"/>
        <v>243</v>
      </c>
    </row>
    <row r="114" spans="1:75" x14ac:dyDescent="0.25">
      <c r="A114" s="21">
        <v>1702</v>
      </c>
      <c r="B114" s="35">
        <v>9.61</v>
      </c>
      <c r="C114" s="23">
        <v>0.49715909090909088</v>
      </c>
      <c r="D114" s="23">
        <f t="shared" si="21"/>
        <v>3.9772727272727271</v>
      </c>
      <c r="E114" s="23">
        <f t="shared" si="22"/>
        <v>2.4162285714285714</v>
      </c>
      <c r="F114" s="24">
        <f t="shared" si="23"/>
        <v>2.3859649122807016</v>
      </c>
      <c r="O114" s="62">
        <f t="shared" si="20"/>
        <v>45</v>
      </c>
      <c r="P114" s="63">
        <v>42</v>
      </c>
      <c r="R114">
        <v>206</v>
      </c>
      <c r="S114"/>
      <c r="T114">
        <v>243</v>
      </c>
      <c r="U114">
        <v>224</v>
      </c>
      <c r="Y114" s="23">
        <v>44</v>
      </c>
      <c r="AI114" s="23">
        <v>240</v>
      </c>
      <c r="AN114" s="23">
        <f t="shared" si="28"/>
        <v>106.31405714285714</v>
      </c>
      <c r="AP114" s="23">
        <v>101</v>
      </c>
      <c r="AY114" s="23">
        <f t="shared" si="27"/>
        <v>171.82851428571428</v>
      </c>
      <c r="AZ114" s="23" t="str">
        <f t="shared" si="26"/>
        <v/>
      </c>
      <c r="BA114" s="23">
        <f t="shared" si="13"/>
        <v>3</v>
      </c>
      <c r="BC114" s="26">
        <f t="shared" si="14"/>
        <v>205.78710470275067</v>
      </c>
      <c r="BD114" s="26">
        <f t="shared" si="15"/>
        <v>206</v>
      </c>
      <c r="BF114" s="25">
        <f>IF('(4) - Britse prijzen'!L207&gt;0,'(4) - Britse prijzen'!L207,"")</f>
        <v>272.37986130701341</v>
      </c>
      <c r="BG114" s="25">
        <f t="shared" si="24"/>
        <v>182.44452426927046</v>
      </c>
      <c r="BI114" s="22">
        <v>250</v>
      </c>
      <c r="BO114" s="23">
        <v>250</v>
      </c>
      <c r="BP114" s="23">
        <v>250</v>
      </c>
      <c r="BT114" s="23">
        <f t="shared" si="16"/>
        <v>250</v>
      </c>
      <c r="BU114" s="23">
        <f t="shared" si="17"/>
        <v>3</v>
      </c>
      <c r="BV114" s="26">
        <f t="shared" si="18"/>
        <v>221.63636363636363</v>
      </c>
      <c r="BW114" s="68">
        <f t="shared" si="19"/>
        <v>243</v>
      </c>
    </row>
    <row r="115" spans="1:75" x14ac:dyDescent="0.25">
      <c r="A115" s="21">
        <v>1703</v>
      </c>
      <c r="B115" s="35">
        <v>9.61</v>
      </c>
      <c r="C115" s="23">
        <v>0.49715909090909088</v>
      </c>
      <c r="D115" s="23">
        <f t="shared" si="21"/>
        <v>3.9772727272727271</v>
      </c>
      <c r="E115" s="23">
        <f t="shared" si="22"/>
        <v>2.4162285714285714</v>
      </c>
      <c r="F115" s="24">
        <f t="shared" si="23"/>
        <v>2.3859649122807016</v>
      </c>
      <c r="G115" s="22">
        <v>45</v>
      </c>
      <c r="M115" s="23">
        <v>1</v>
      </c>
      <c r="N115" s="60">
        <f>AVERAGE(G115:L115)</f>
        <v>45</v>
      </c>
      <c r="O115" s="62">
        <f t="shared" si="20"/>
        <v>45</v>
      </c>
      <c r="P115" s="63">
        <v>42</v>
      </c>
      <c r="R115">
        <v>206</v>
      </c>
      <c r="S115"/>
      <c r="T115">
        <v>243</v>
      </c>
      <c r="U115">
        <v>224</v>
      </c>
      <c r="W115" s="59">
        <v>99</v>
      </c>
      <c r="Y115" s="23">
        <v>43</v>
      </c>
      <c r="AG115" s="23">
        <f t="shared" ref="AG115:AG120" si="29">W115*E115</f>
        <v>239.20662857142858</v>
      </c>
      <c r="AI115" s="23">
        <v>240</v>
      </c>
      <c r="AN115" s="23">
        <f t="shared" si="28"/>
        <v>103.89782857142858</v>
      </c>
      <c r="AP115" s="23">
        <v>101</v>
      </c>
      <c r="AY115" s="23">
        <f t="shared" si="27"/>
        <v>193.88518095238098</v>
      </c>
      <c r="AZ115" s="23" t="str">
        <f t="shared" si="26"/>
        <v/>
      </c>
      <c r="BA115" s="23">
        <f t="shared" si="13"/>
        <v>4</v>
      </c>
      <c r="BC115" s="26">
        <f t="shared" si="14"/>
        <v>205.1561299843014</v>
      </c>
      <c r="BD115" s="26">
        <f t="shared" si="15"/>
        <v>206</v>
      </c>
      <c r="BF115" s="25">
        <f>IF('(4) - Britse prijzen'!L208&gt;0,'(4) - Britse prijzen'!L208,"")</f>
        <v>271.84817486927494</v>
      </c>
      <c r="BG115" s="25">
        <f t="shared" si="24"/>
        <v>182.13448129428701</v>
      </c>
      <c r="BT115" s="23" t="str">
        <f t="shared" si="16"/>
        <v/>
      </c>
      <c r="BU115" s="23" t="str">
        <f t="shared" si="17"/>
        <v/>
      </c>
      <c r="BV115" s="26">
        <f t="shared" si="18"/>
        <v>224.22222222222223</v>
      </c>
      <c r="BW115" s="68">
        <f t="shared" si="19"/>
        <v>243</v>
      </c>
    </row>
    <row r="116" spans="1:75" x14ac:dyDescent="0.25">
      <c r="A116" s="21">
        <v>1704</v>
      </c>
      <c r="B116" s="35">
        <v>9.61</v>
      </c>
      <c r="C116" s="23">
        <v>0.49715909090909088</v>
      </c>
      <c r="D116" s="23">
        <f t="shared" si="21"/>
        <v>3.9772727272727271</v>
      </c>
      <c r="E116" s="23">
        <f t="shared" si="22"/>
        <v>2.4162285714285714</v>
      </c>
      <c r="F116" s="24">
        <f t="shared" si="23"/>
        <v>2.3859649122807016</v>
      </c>
      <c r="O116" s="62">
        <f t="shared" si="20"/>
        <v>45</v>
      </c>
      <c r="P116" s="63">
        <v>42</v>
      </c>
      <c r="R116">
        <v>206</v>
      </c>
      <c r="S116"/>
      <c r="T116">
        <v>243</v>
      </c>
      <c r="U116">
        <v>224</v>
      </c>
      <c r="W116" s="59">
        <v>100</v>
      </c>
      <c r="Y116" s="23">
        <v>92</v>
      </c>
      <c r="AG116" s="23">
        <f t="shared" si="29"/>
        <v>241.62285714285713</v>
      </c>
      <c r="AI116" s="23">
        <v>240</v>
      </c>
      <c r="AN116" s="23">
        <f t="shared" si="28"/>
        <v>222.29302857142858</v>
      </c>
      <c r="AP116" s="23">
        <v>233</v>
      </c>
      <c r="AY116" s="23">
        <f t="shared" si="27"/>
        <v>236.42312380952379</v>
      </c>
      <c r="AZ116" s="23" t="str">
        <f t="shared" si="26"/>
        <v/>
      </c>
      <c r="BA116" s="23">
        <f t="shared" si="13"/>
        <v>4</v>
      </c>
      <c r="BC116" s="26">
        <f t="shared" si="14"/>
        <v>205.64417455278405</v>
      </c>
      <c r="BD116" s="26">
        <f t="shared" si="15"/>
        <v>206</v>
      </c>
      <c r="BF116" s="25">
        <f>IF('(4) - Britse prijzen'!L209&gt;0,'(4) - Britse prijzen'!L209,"")</f>
        <v>271.31648843153647</v>
      </c>
      <c r="BG116" s="25">
        <f t="shared" si="24"/>
        <v>182.12284346248552</v>
      </c>
      <c r="BT116" s="23" t="str">
        <f t="shared" si="16"/>
        <v/>
      </c>
      <c r="BU116" s="23" t="str">
        <f t="shared" si="17"/>
        <v/>
      </c>
      <c r="BV116" s="26">
        <f t="shared" si="18"/>
        <v>224.22222222222223</v>
      </c>
      <c r="BW116" s="68">
        <f t="shared" si="19"/>
        <v>243</v>
      </c>
    </row>
    <row r="117" spans="1:75" x14ac:dyDescent="0.25">
      <c r="A117" s="21">
        <v>1705</v>
      </c>
      <c r="B117" s="35">
        <v>9.61</v>
      </c>
      <c r="C117" s="23">
        <v>0.49715909090909088</v>
      </c>
      <c r="D117" s="23">
        <f t="shared" si="21"/>
        <v>3.9772727272727271</v>
      </c>
      <c r="E117" s="23">
        <f t="shared" si="22"/>
        <v>2.4162285714285714</v>
      </c>
      <c r="F117" s="24">
        <f t="shared" si="23"/>
        <v>2.3859649122807016</v>
      </c>
      <c r="O117" s="62">
        <f t="shared" si="20"/>
        <v>45</v>
      </c>
      <c r="P117" s="63">
        <v>42</v>
      </c>
      <c r="R117">
        <v>206</v>
      </c>
      <c r="S117"/>
      <c r="T117">
        <v>243</v>
      </c>
      <c r="U117">
        <v>224</v>
      </c>
      <c r="W117" s="59">
        <v>100</v>
      </c>
      <c r="Y117" s="23">
        <v>57</v>
      </c>
      <c r="AG117" s="23">
        <f t="shared" si="29"/>
        <v>241.62285714285713</v>
      </c>
      <c r="AI117" s="23">
        <v>240</v>
      </c>
      <c r="AJ117" s="23">
        <v>240</v>
      </c>
      <c r="AK117" s="23">
        <v>240</v>
      </c>
      <c r="AL117" s="23">
        <v>259</v>
      </c>
      <c r="AN117" s="23">
        <f t="shared" si="28"/>
        <v>137.72502857142857</v>
      </c>
      <c r="AP117" s="23">
        <v>163</v>
      </c>
      <c r="AQ117" s="23">
        <v>144</v>
      </c>
      <c r="AR117" s="23">
        <v>194</v>
      </c>
      <c r="AS117" s="23">
        <v>194</v>
      </c>
      <c r="AY117" s="23">
        <f t="shared" si="27"/>
        <v>218.26471619047618</v>
      </c>
      <c r="AZ117" s="23" t="str">
        <f t="shared" si="26"/>
        <v/>
      </c>
      <c r="BA117" s="23">
        <f t="shared" si="13"/>
        <v>10</v>
      </c>
      <c r="BC117" s="26">
        <f t="shared" si="14"/>
        <v>206.21765958722472</v>
      </c>
      <c r="BD117" s="26">
        <f t="shared" si="15"/>
        <v>206</v>
      </c>
      <c r="BF117" s="25">
        <f>IF('(4) - Britse prijzen'!L210&gt;0,'(4) - Britse prijzen'!L210,"")</f>
        <v>288.63747928390376</v>
      </c>
      <c r="BG117" s="25">
        <f t="shared" si="24"/>
        <v>186.89470369896762</v>
      </c>
      <c r="BO117" s="23">
        <v>249</v>
      </c>
      <c r="BR117" s="74">
        <v>210</v>
      </c>
      <c r="BT117" s="23">
        <f t="shared" si="16"/>
        <v>229.5</v>
      </c>
      <c r="BU117" s="23">
        <f t="shared" si="17"/>
        <v>2</v>
      </c>
      <c r="BV117" s="26">
        <f t="shared" si="18"/>
        <v>224.81818181818181</v>
      </c>
      <c r="BW117" s="68">
        <f t="shared" si="19"/>
        <v>243</v>
      </c>
    </row>
    <row r="118" spans="1:75" x14ac:dyDescent="0.25">
      <c r="A118" s="21">
        <v>1706</v>
      </c>
      <c r="B118" s="35">
        <v>9.61</v>
      </c>
      <c r="C118" s="23">
        <v>0.49715909090909088</v>
      </c>
      <c r="D118" s="23">
        <f t="shared" si="21"/>
        <v>3.9772727272727271</v>
      </c>
      <c r="E118" s="23">
        <f t="shared" si="22"/>
        <v>2.4162285714285714</v>
      </c>
      <c r="F118" s="24">
        <f t="shared" si="23"/>
        <v>2.3859649122807016</v>
      </c>
      <c r="O118" s="62">
        <f t="shared" si="20"/>
        <v>45</v>
      </c>
      <c r="P118" s="63">
        <v>42</v>
      </c>
      <c r="R118">
        <v>206</v>
      </c>
      <c r="S118"/>
      <c r="T118">
        <v>243</v>
      </c>
      <c r="U118">
        <v>224</v>
      </c>
      <c r="W118" s="59">
        <v>108</v>
      </c>
      <c r="Y118" s="23">
        <v>60</v>
      </c>
      <c r="AG118" s="23">
        <f t="shared" si="29"/>
        <v>260.95268571428574</v>
      </c>
      <c r="AI118" s="23">
        <v>259</v>
      </c>
      <c r="AN118" s="23">
        <f t="shared" si="28"/>
        <v>144.97371428571429</v>
      </c>
      <c r="AP118" s="23">
        <v>156</v>
      </c>
      <c r="AQ118" s="23">
        <v>163</v>
      </c>
      <c r="AR118" s="23">
        <v>173</v>
      </c>
      <c r="AY118" s="23">
        <f t="shared" si="27"/>
        <v>209.60988571428572</v>
      </c>
      <c r="AZ118" s="23" t="str">
        <f t="shared" si="26"/>
        <v/>
      </c>
      <c r="BA118" s="23">
        <f t="shared" si="13"/>
        <v>6</v>
      </c>
      <c r="BC118" s="26">
        <f t="shared" si="14"/>
        <v>207.00876866056763</v>
      </c>
      <c r="BD118" s="26">
        <f t="shared" si="15"/>
        <v>206</v>
      </c>
      <c r="BF118" s="25">
        <f>IF('(4) - Britse prijzen'!L211&gt;0,'(4) - Britse prijzen'!L211,"")</f>
        <v>288.0707390827244</v>
      </c>
      <c r="BG118" s="25">
        <f t="shared" ref="BG118:BG149" si="30">AVERAGE(BC118:BF118)*0.8</f>
        <v>186.95453539821119</v>
      </c>
      <c r="BT118" s="23" t="str">
        <f t="shared" si="16"/>
        <v/>
      </c>
      <c r="BU118" s="23" t="str">
        <f t="shared" si="17"/>
        <v/>
      </c>
      <c r="BV118" s="26">
        <f t="shared" si="18"/>
        <v>231.66666666666666</v>
      </c>
      <c r="BW118" s="68">
        <f t="shared" si="19"/>
        <v>243</v>
      </c>
    </row>
    <row r="119" spans="1:75" x14ac:dyDescent="0.25">
      <c r="A119" s="21">
        <v>1707</v>
      </c>
      <c r="B119" s="35">
        <v>9.61</v>
      </c>
      <c r="C119" s="23">
        <v>0.49715909090909088</v>
      </c>
      <c r="D119" s="23">
        <f t="shared" si="21"/>
        <v>3.9772727272727271</v>
      </c>
      <c r="E119" s="23">
        <f t="shared" si="22"/>
        <v>2.4162285714285714</v>
      </c>
      <c r="F119" s="24">
        <f t="shared" si="23"/>
        <v>2.3859649122807016</v>
      </c>
      <c r="O119" s="62">
        <f t="shared" si="20"/>
        <v>44</v>
      </c>
      <c r="P119" s="63">
        <v>42</v>
      </c>
      <c r="R119">
        <v>206</v>
      </c>
      <c r="S119"/>
      <c r="T119">
        <v>243</v>
      </c>
      <c r="U119">
        <v>224</v>
      </c>
      <c r="W119" s="59">
        <v>106</v>
      </c>
      <c r="Y119" s="23">
        <v>70</v>
      </c>
      <c r="AG119" s="23">
        <f t="shared" si="29"/>
        <v>256.12022857142858</v>
      </c>
      <c r="AI119" s="23">
        <v>259</v>
      </c>
      <c r="AN119" s="23">
        <f t="shared" si="28"/>
        <v>169.136</v>
      </c>
      <c r="AP119" s="23">
        <v>146</v>
      </c>
      <c r="AQ119" s="23">
        <v>170</v>
      </c>
      <c r="AR119" s="23">
        <v>132</v>
      </c>
      <c r="AY119" s="23">
        <f t="shared" si="27"/>
        <v>205.92205714285714</v>
      </c>
      <c r="AZ119" s="23" t="str">
        <f t="shared" si="26"/>
        <v/>
      </c>
      <c r="BA119" s="23">
        <f t="shared" si="13"/>
        <v>6</v>
      </c>
      <c r="BC119" s="26">
        <f t="shared" si="14"/>
        <v>210.14244950287809</v>
      </c>
      <c r="BD119" s="26">
        <f t="shared" si="15"/>
        <v>206</v>
      </c>
      <c r="BF119" s="25">
        <f>IF('(4) - Britse prijzen'!L212&gt;0,'(4) - Britse prijzen'!L212,"")</f>
        <v>287.5039988815451</v>
      </c>
      <c r="BG119" s="25">
        <f t="shared" si="30"/>
        <v>187.63905290251284</v>
      </c>
      <c r="BO119" s="23">
        <v>211</v>
      </c>
      <c r="BT119" s="23">
        <f t="shared" si="16"/>
        <v>211</v>
      </c>
      <c r="BU119" s="23">
        <f t="shared" si="17"/>
        <v>1</v>
      </c>
      <c r="BV119" s="26">
        <f t="shared" si="18"/>
        <v>236.11111111111111</v>
      </c>
      <c r="BW119" s="68">
        <f t="shared" si="19"/>
        <v>243</v>
      </c>
    </row>
    <row r="120" spans="1:75" x14ac:dyDescent="0.25">
      <c r="A120" s="21">
        <v>1708</v>
      </c>
      <c r="B120" s="35">
        <v>9.61</v>
      </c>
      <c r="C120" s="23">
        <v>0.49715909090909088</v>
      </c>
      <c r="D120" s="23">
        <f t="shared" si="21"/>
        <v>3.9772727272727271</v>
      </c>
      <c r="E120" s="23">
        <f t="shared" si="22"/>
        <v>2.4162285714285714</v>
      </c>
      <c r="F120" s="24">
        <f t="shared" si="23"/>
        <v>2.3859649122807016</v>
      </c>
      <c r="O120" s="62">
        <f t="shared" si="20"/>
        <v>44</v>
      </c>
      <c r="P120" s="63">
        <v>42</v>
      </c>
      <c r="R120">
        <v>206</v>
      </c>
      <c r="S120"/>
      <c r="T120">
        <v>243</v>
      </c>
      <c r="U120">
        <v>224</v>
      </c>
      <c r="W120" s="59">
        <v>108</v>
      </c>
      <c r="Y120" s="23">
        <v>52</v>
      </c>
      <c r="AG120" s="23">
        <f t="shared" si="29"/>
        <v>260.95268571428574</v>
      </c>
      <c r="AI120" s="23">
        <v>259</v>
      </c>
      <c r="AN120" s="23">
        <f t="shared" si="28"/>
        <v>125.64388571428572</v>
      </c>
      <c r="AP120" s="23">
        <v>142</v>
      </c>
      <c r="AQ120" s="23">
        <v>137</v>
      </c>
      <c r="AR120" s="23">
        <v>158</v>
      </c>
      <c r="AY120" s="23">
        <f t="shared" si="27"/>
        <v>200.31865714285715</v>
      </c>
      <c r="AZ120" s="23" t="str">
        <f t="shared" si="26"/>
        <v/>
      </c>
      <c r="BA120" s="23">
        <f t="shared" si="13"/>
        <v>6</v>
      </c>
      <c r="BC120" s="26">
        <f t="shared" si="14"/>
        <v>212.48820063862283</v>
      </c>
      <c r="BD120" s="26">
        <f t="shared" si="15"/>
        <v>206</v>
      </c>
      <c r="BF120" s="25">
        <f>IF('(4) - Britse prijzen'!L213&gt;0,'(4) - Britse prijzen'!L213,"")</f>
        <v>286.9372586803658</v>
      </c>
      <c r="BG120" s="25">
        <f t="shared" si="30"/>
        <v>188.113455818397</v>
      </c>
      <c r="BT120" s="23" t="str">
        <f t="shared" si="16"/>
        <v/>
      </c>
      <c r="BU120" s="23" t="str">
        <f t="shared" si="17"/>
        <v/>
      </c>
      <c r="BV120" s="26">
        <f t="shared" si="18"/>
        <v>232.14285714285714</v>
      </c>
      <c r="BW120" s="68">
        <f t="shared" si="19"/>
        <v>243</v>
      </c>
    </row>
    <row r="121" spans="1:75" x14ac:dyDescent="0.25">
      <c r="A121" s="21">
        <v>1709</v>
      </c>
      <c r="B121" s="35">
        <v>9.61</v>
      </c>
      <c r="C121" s="23">
        <v>0.49715909090909088</v>
      </c>
      <c r="D121" s="23">
        <f t="shared" si="21"/>
        <v>3.9772727272727271</v>
      </c>
      <c r="E121" s="23">
        <f t="shared" si="22"/>
        <v>2.4162285714285714</v>
      </c>
      <c r="F121" s="24">
        <f t="shared" si="23"/>
        <v>2.3859649122807016</v>
      </c>
      <c r="O121" s="62">
        <f t="shared" si="20"/>
        <v>43.5</v>
      </c>
      <c r="P121" s="63">
        <v>42</v>
      </c>
      <c r="R121">
        <v>206</v>
      </c>
      <c r="S121"/>
      <c r="T121">
        <v>243</v>
      </c>
      <c r="U121">
        <v>224</v>
      </c>
      <c r="W121" s="59">
        <v>108</v>
      </c>
      <c r="AI121" s="23">
        <v>259</v>
      </c>
      <c r="AP121" s="23">
        <v>137</v>
      </c>
      <c r="AY121" s="23">
        <f t="shared" si="27"/>
        <v>218.33333333333334</v>
      </c>
      <c r="AZ121" s="23" t="str">
        <f t="shared" si="26"/>
        <v/>
      </c>
      <c r="BA121" s="23">
        <f t="shared" si="13"/>
        <v>2</v>
      </c>
      <c r="BC121" s="26">
        <f t="shared" si="14"/>
        <v>214.11516174149659</v>
      </c>
      <c r="BD121" s="26">
        <f t="shared" si="15"/>
        <v>206</v>
      </c>
      <c r="BF121" s="25">
        <f>IF('(4) - Britse prijzen'!L214&gt;0,'(4) - Britse prijzen'!L214,"")</f>
        <v>286.3705184791865</v>
      </c>
      <c r="BG121" s="25">
        <f t="shared" si="30"/>
        <v>188.39618139218217</v>
      </c>
      <c r="BT121" s="23" t="str">
        <f t="shared" si="16"/>
        <v/>
      </c>
      <c r="BU121" s="23" t="str">
        <f t="shared" si="17"/>
        <v/>
      </c>
      <c r="BV121" s="26">
        <f t="shared" si="18"/>
        <v>232.14285714285714</v>
      </c>
      <c r="BW121" s="68">
        <f t="shared" si="19"/>
        <v>243</v>
      </c>
    </row>
    <row r="122" spans="1:75" x14ac:dyDescent="0.25">
      <c r="A122" s="21">
        <v>1710</v>
      </c>
      <c r="B122" s="35">
        <v>9.61</v>
      </c>
      <c r="C122" s="23">
        <v>0.49715909090909088</v>
      </c>
      <c r="D122" s="23">
        <f t="shared" si="21"/>
        <v>3.9772727272727271</v>
      </c>
      <c r="E122" s="23">
        <f t="shared" si="22"/>
        <v>2.4162285714285714</v>
      </c>
      <c r="F122" s="24">
        <f t="shared" si="23"/>
        <v>2.3859649122807016</v>
      </c>
      <c r="O122" s="62">
        <f t="shared" si="20"/>
        <v>49.666666666666664</v>
      </c>
      <c r="P122" s="63">
        <v>42</v>
      </c>
      <c r="R122">
        <v>206</v>
      </c>
      <c r="S122"/>
      <c r="T122">
        <v>243</v>
      </c>
      <c r="U122">
        <v>224</v>
      </c>
      <c r="W122" s="59">
        <v>108</v>
      </c>
      <c r="Y122" s="23">
        <v>60</v>
      </c>
      <c r="AG122" s="23">
        <f>W122*E122</f>
        <v>260.95268571428574</v>
      </c>
      <c r="AI122" s="23">
        <v>259</v>
      </c>
      <c r="AN122" s="23">
        <f>Y122*E122</f>
        <v>144.97371428571429</v>
      </c>
      <c r="AP122" s="23">
        <v>144</v>
      </c>
      <c r="AQ122" s="23">
        <v>158</v>
      </c>
      <c r="AY122" s="23">
        <f t="shared" si="27"/>
        <v>212.41129795918368</v>
      </c>
      <c r="AZ122" s="23" t="str">
        <f t="shared" si="26"/>
        <v/>
      </c>
      <c r="BA122" s="23">
        <f t="shared" si="13"/>
        <v>5</v>
      </c>
      <c r="BC122" s="26">
        <f t="shared" si="14"/>
        <v>206.09416704459559</v>
      </c>
      <c r="BD122" s="26">
        <f t="shared" si="15"/>
        <v>206</v>
      </c>
      <c r="BF122" s="25">
        <f>IF('(4) - Britse prijzen'!L215&gt;0,'(4) - Britse prijzen'!L215,"")</f>
        <v>262.31260096130023</v>
      </c>
      <c r="BG122" s="25">
        <f t="shared" si="30"/>
        <v>179.84180480157224</v>
      </c>
      <c r="BI122" s="22">
        <v>245</v>
      </c>
      <c r="BO122" s="23">
        <v>210</v>
      </c>
      <c r="BT122" s="23">
        <f t="shared" si="16"/>
        <v>227.5</v>
      </c>
      <c r="BU122" s="23">
        <f t="shared" si="17"/>
        <v>2</v>
      </c>
      <c r="BV122" s="26">
        <f t="shared" si="18"/>
        <v>230.5</v>
      </c>
      <c r="BW122" s="68">
        <f t="shared" si="19"/>
        <v>243</v>
      </c>
    </row>
    <row r="123" spans="1:75" x14ac:dyDescent="0.25">
      <c r="A123" s="21">
        <v>1711</v>
      </c>
      <c r="B123" s="35">
        <v>9.61</v>
      </c>
      <c r="C123" s="23">
        <v>0.49715909090909088</v>
      </c>
      <c r="D123" s="23">
        <f t="shared" si="21"/>
        <v>3.9772727272727271</v>
      </c>
      <c r="E123" s="23">
        <f t="shared" si="22"/>
        <v>2.4162285714285714</v>
      </c>
      <c r="F123" s="24">
        <f t="shared" si="23"/>
        <v>2.3859649122807016</v>
      </c>
      <c r="O123" s="62">
        <f t="shared" si="20"/>
        <v>49.666666666666664</v>
      </c>
      <c r="P123" s="63">
        <v>63</v>
      </c>
      <c r="R123">
        <v>217</v>
      </c>
      <c r="S123">
        <v>217</v>
      </c>
      <c r="T123">
        <v>189</v>
      </c>
      <c r="U123">
        <v>203</v>
      </c>
      <c r="AI123" s="23">
        <v>259</v>
      </c>
      <c r="AY123" s="23">
        <f t="shared" si="27"/>
        <v>259</v>
      </c>
      <c r="AZ123" s="23" t="str">
        <f t="shared" si="26"/>
        <v/>
      </c>
      <c r="BA123" s="23">
        <f t="shared" si="13"/>
        <v>1</v>
      </c>
      <c r="BC123" s="26">
        <f t="shared" si="14"/>
        <v>198.49085200418631</v>
      </c>
      <c r="BD123" s="26">
        <f t="shared" si="15"/>
        <v>217</v>
      </c>
      <c r="BF123" s="25">
        <f>IF('(4) - Britse prijzen'!L216&gt;0,'(4) - Britse prijzen'!L216,"")</f>
        <v>261.15572010802242</v>
      </c>
      <c r="BG123" s="25">
        <f t="shared" si="30"/>
        <v>180.43908589658903</v>
      </c>
      <c r="BT123" s="23" t="str">
        <f t="shared" si="16"/>
        <v/>
      </c>
      <c r="BU123" s="23" t="str">
        <f t="shared" si="17"/>
        <v/>
      </c>
      <c r="BV123" s="26">
        <f t="shared" si="18"/>
        <v>230.83333333333334</v>
      </c>
      <c r="BW123" s="68">
        <f t="shared" si="19"/>
        <v>189</v>
      </c>
    </row>
    <row r="124" spans="1:75" x14ac:dyDescent="0.25">
      <c r="A124" s="21">
        <v>1712</v>
      </c>
      <c r="B124" s="35">
        <v>9.61</v>
      </c>
      <c r="C124" s="23">
        <v>0.49715909090909088</v>
      </c>
      <c r="D124" s="23">
        <f t="shared" si="21"/>
        <v>3.9772727272727271</v>
      </c>
      <c r="E124" s="23">
        <f t="shared" si="22"/>
        <v>2.4162285714285714</v>
      </c>
      <c r="F124" s="24">
        <f t="shared" si="23"/>
        <v>2.3859649122807016</v>
      </c>
      <c r="G124" s="22">
        <v>43</v>
      </c>
      <c r="M124" s="23">
        <v>1</v>
      </c>
      <c r="N124" s="60">
        <f>AVERAGE(G124:L124)</f>
        <v>43</v>
      </c>
      <c r="O124" s="62">
        <f t="shared" si="20"/>
        <v>54.75</v>
      </c>
      <c r="P124" s="63">
        <v>63</v>
      </c>
      <c r="R124">
        <v>217</v>
      </c>
      <c r="S124">
        <v>217</v>
      </c>
      <c r="T124">
        <v>189</v>
      </c>
      <c r="U124">
        <v>203</v>
      </c>
      <c r="W124" s="59">
        <v>99</v>
      </c>
      <c r="Y124" s="23">
        <v>67</v>
      </c>
      <c r="AG124" s="23">
        <f>W124*E124</f>
        <v>239.20662857142858</v>
      </c>
      <c r="AI124" s="23">
        <v>259</v>
      </c>
      <c r="AN124" s="23">
        <f>Y124*E124</f>
        <v>161.8873142857143</v>
      </c>
      <c r="AP124" s="23">
        <v>163</v>
      </c>
      <c r="AQ124" s="23">
        <v>156</v>
      </c>
      <c r="AY124" s="23">
        <f t="shared" si="27"/>
        <v>211.04293877551021</v>
      </c>
      <c r="AZ124" s="23" t="str">
        <f t="shared" si="26"/>
        <v/>
      </c>
      <c r="BA124" s="23">
        <f t="shared" si="13"/>
        <v>5</v>
      </c>
      <c r="BC124" s="26">
        <f t="shared" si="14"/>
        <v>198.93169840136056</v>
      </c>
      <c r="BD124" s="26">
        <f t="shared" si="15"/>
        <v>217</v>
      </c>
      <c r="BF124" s="25">
        <f>IF('(4) - Britse prijzen'!L217&gt;0,'(4) - Britse prijzen'!L217,"")</f>
        <v>259.99883925474461</v>
      </c>
      <c r="BG124" s="25">
        <f t="shared" si="30"/>
        <v>180.24814337496139</v>
      </c>
      <c r="BI124" s="22">
        <v>250</v>
      </c>
      <c r="BT124" s="23">
        <f t="shared" si="16"/>
        <v>250</v>
      </c>
      <c r="BU124" s="23">
        <f t="shared" si="17"/>
        <v>1</v>
      </c>
      <c r="BV124" s="26">
        <f t="shared" si="18"/>
        <v>227.125</v>
      </c>
      <c r="BW124" s="68">
        <f t="shared" si="19"/>
        <v>189</v>
      </c>
    </row>
    <row r="125" spans="1:75" x14ac:dyDescent="0.25">
      <c r="A125" s="21">
        <v>1713</v>
      </c>
      <c r="B125" s="35">
        <v>9.61</v>
      </c>
      <c r="C125" s="23">
        <v>0.49715909090909088</v>
      </c>
      <c r="D125" s="23">
        <f t="shared" si="21"/>
        <v>3.9772727272727271</v>
      </c>
      <c r="E125" s="23">
        <f t="shared" si="22"/>
        <v>2.4162285714285714</v>
      </c>
      <c r="F125" s="24">
        <f t="shared" si="23"/>
        <v>2.3859649122807016</v>
      </c>
      <c r="O125" s="62">
        <f t="shared" si="20"/>
        <v>58.8</v>
      </c>
      <c r="P125" s="63">
        <v>63</v>
      </c>
      <c r="R125">
        <v>217</v>
      </c>
      <c r="S125">
        <v>217</v>
      </c>
      <c r="T125">
        <v>189</v>
      </c>
      <c r="U125">
        <v>203</v>
      </c>
      <c r="AY125" s="23" t="str">
        <f t="shared" si="27"/>
        <v/>
      </c>
      <c r="AZ125" s="23" t="str">
        <f t="shared" si="26"/>
        <v/>
      </c>
      <c r="BA125" s="23" t="str">
        <f t="shared" si="13"/>
        <v/>
      </c>
      <c r="BC125" s="26">
        <f t="shared" si="14"/>
        <v>199.3507982947846</v>
      </c>
      <c r="BD125" s="26">
        <f t="shared" si="15"/>
        <v>217</v>
      </c>
      <c r="BF125" s="25">
        <f>IF('(4) - Britse prijzen'!L218&gt;0,'(4) - Britse prijzen'!L218,"")</f>
        <v>258.8419584014668</v>
      </c>
      <c r="BG125" s="25">
        <f t="shared" si="30"/>
        <v>180.05140178566703</v>
      </c>
      <c r="BI125" s="22">
        <v>250</v>
      </c>
      <c r="BT125" s="23">
        <f t="shared" si="16"/>
        <v>250</v>
      </c>
      <c r="BU125" s="23">
        <f t="shared" si="17"/>
        <v>1</v>
      </c>
      <c r="BV125" s="26">
        <f t="shared" si="18"/>
        <v>229.42857142857142</v>
      </c>
      <c r="BW125" s="68">
        <f t="shared" si="19"/>
        <v>189</v>
      </c>
    </row>
    <row r="126" spans="1:75" x14ac:dyDescent="0.25">
      <c r="A126" s="21">
        <v>1714</v>
      </c>
      <c r="B126" s="35">
        <v>9.61</v>
      </c>
      <c r="C126" s="23">
        <v>0.49715909090909088</v>
      </c>
      <c r="D126" s="23">
        <f t="shared" si="21"/>
        <v>3.9772727272727271</v>
      </c>
      <c r="E126" s="23">
        <f t="shared" si="22"/>
        <v>2.4162285714285714</v>
      </c>
      <c r="F126" s="24">
        <f t="shared" si="23"/>
        <v>2.3859649122807016</v>
      </c>
      <c r="G126" s="22">
        <v>44</v>
      </c>
      <c r="M126" s="23">
        <v>1</v>
      </c>
      <c r="N126" s="60">
        <f>AVERAGE(G126:L126)</f>
        <v>44</v>
      </c>
      <c r="O126" s="62">
        <f t="shared" si="20"/>
        <v>58.8</v>
      </c>
      <c r="P126" s="63">
        <v>63</v>
      </c>
      <c r="R126">
        <v>217</v>
      </c>
      <c r="S126">
        <v>217</v>
      </c>
      <c r="T126">
        <v>189</v>
      </c>
      <c r="U126">
        <v>203</v>
      </c>
      <c r="W126" s="59">
        <v>108</v>
      </c>
      <c r="Y126" s="23">
        <v>63</v>
      </c>
      <c r="AG126" s="23">
        <f>W126*E126</f>
        <v>260.95268571428574</v>
      </c>
      <c r="AI126" s="23">
        <v>259</v>
      </c>
      <c r="AN126" s="23">
        <f t="shared" ref="AN126:AN133" si="31">Y126*E126</f>
        <v>152.22239999999999</v>
      </c>
      <c r="AP126" s="23">
        <v>161</v>
      </c>
      <c r="AQ126" s="23">
        <v>144</v>
      </c>
      <c r="AY126" s="23">
        <f t="shared" si="27"/>
        <v>213.87539591836736</v>
      </c>
      <c r="AZ126" s="23" t="str">
        <f t="shared" si="26"/>
        <v/>
      </c>
      <c r="BA126" s="23">
        <f t="shared" si="13"/>
        <v>5</v>
      </c>
      <c r="BC126" s="26">
        <f t="shared" si="14"/>
        <v>201.31050033515845</v>
      </c>
      <c r="BD126" s="26">
        <f t="shared" si="15"/>
        <v>217</v>
      </c>
      <c r="BF126" s="25">
        <f>IF('(4) - Britse prijzen'!L219&gt;0,'(4) - Britse prijzen'!L219,"")</f>
        <v>257.68507754818899</v>
      </c>
      <c r="BG126" s="25">
        <f t="shared" si="30"/>
        <v>180.26548743555932</v>
      </c>
      <c r="BT126" s="23" t="str">
        <f t="shared" si="16"/>
        <v/>
      </c>
      <c r="BU126" s="23" t="str">
        <f t="shared" si="17"/>
        <v/>
      </c>
      <c r="BV126" s="26">
        <f t="shared" si="18"/>
        <v>218</v>
      </c>
      <c r="BW126" s="68">
        <f t="shared" si="19"/>
        <v>189</v>
      </c>
    </row>
    <row r="127" spans="1:75" x14ac:dyDescent="0.25">
      <c r="A127" s="21">
        <v>1715</v>
      </c>
      <c r="B127" s="35">
        <v>9.61</v>
      </c>
      <c r="C127" s="23">
        <v>0.49715909090909088</v>
      </c>
      <c r="D127" s="23">
        <f t="shared" si="21"/>
        <v>3.9772727272727271</v>
      </c>
      <c r="E127" s="23">
        <f t="shared" si="22"/>
        <v>2.4162285714285714</v>
      </c>
      <c r="F127" s="24">
        <f t="shared" si="23"/>
        <v>2.3859649122807016</v>
      </c>
      <c r="G127" s="22">
        <v>62</v>
      </c>
      <c r="M127" s="23">
        <v>1</v>
      </c>
      <c r="N127" s="60">
        <f>AVERAGE(G127:L127)</f>
        <v>62</v>
      </c>
      <c r="O127" s="62">
        <f t="shared" si="20"/>
        <v>58.8</v>
      </c>
      <c r="P127" s="63">
        <v>63</v>
      </c>
      <c r="R127">
        <v>217</v>
      </c>
      <c r="S127">
        <v>217</v>
      </c>
      <c r="T127">
        <v>189</v>
      </c>
      <c r="U127">
        <v>203</v>
      </c>
      <c r="W127" s="59">
        <v>97</v>
      </c>
      <c r="Y127" s="23">
        <v>40</v>
      </c>
      <c r="Z127" s="23">
        <v>91</v>
      </c>
      <c r="AG127" s="23">
        <f>W127*E127</f>
        <v>234.37417142857143</v>
      </c>
      <c r="AI127" s="23">
        <v>259</v>
      </c>
      <c r="AN127" s="23">
        <f t="shared" si="31"/>
        <v>96.649142857142863</v>
      </c>
      <c r="AO127" s="23">
        <f>Z127*E127</f>
        <v>219.8768</v>
      </c>
      <c r="AP127" s="23">
        <v>82</v>
      </c>
      <c r="AQ127" s="23">
        <v>89</v>
      </c>
      <c r="AR127" s="23">
        <v>91</v>
      </c>
      <c r="AS127" s="23">
        <v>146</v>
      </c>
      <c r="AY127" s="23">
        <f t="shared" si="27"/>
        <v>171.12742857142857</v>
      </c>
      <c r="AZ127" s="23" t="str">
        <f t="shared" si="26"/>
        <v/>
      </c>
      <c r="BA127" s="23">
        <f t="shared" si="13"/>
        <v>8</v>
      </c>
      <c r="BC127" s="26">
        <f t="shared" si="14"/>
        <v>200.6546693118178</v>
      </c>
      <c r="BD127" s="26">
        <f t="shared" si="15"/>
        <v>217</v>
      </c>
      <c r="BF127" s="25">
        <f>IF('(4) - Britse prijzen'!L220&gt;0,'(4) - Britse prijzen'!L220,"")</f>
        <v>205.11102335736589</v>
      </c>
      <c r="BG127" s="25">
        <f t="shared" si="30"/>
        <v>166.07085137844899</v>
      </c>
      <c r="BR127" s="74">
        <v>219</v>
      </c>
      <c r="BT127" s="23">
        <f t="shared" si="16"/>
        <v>219</v>
      </c>
      <c r="BU127" s="23">
        <f t="shared" si="17"/>
        <v>1</v>
      </c>
      <c r="BV127" s="26">
        <f t="shared" si="18"/>
        <v>218</v>
      </c>
      <c r="BW127" s="68">
        <f t="shared" si="19"/>
        <v>189</v>
      </c>
    </row>
    <row r="128" spans="1:75" x14ac:dyDescent="0.25">
      <c r="A128" s="21">
        <v>1716</v>
      </c>
      <c r="B128" s="35">
        <v>9.61</v>
      </c>
      <c r="C128" s="23">
        <v>0.49715909090909088</v>
      </c>
      <c r="D128" s="23">
        <f t="shared" si="21"/>
        <v>3.9772727272727271</v>
      </c>
      <c r="E128" s="23">
        <f t="shared" si="22"/>
        <v>2.4162285714285714</v>
      </c>
      <c r="F128" s="24">
        <f t="shared" si="23"/>
        <v>2.3859649122807016</v>
      </c>
      <c r="O128" s="62">
        <f t="shared" si="20"/>
        <v>62.333333333333336</v>
      </c>
      <c r="P128" s="63">
        <v>63</v>
      </c>
      <c r="R128">
        <v>217</v>
      </c>
      <c r="S128">
        <v>217</v>
      </c>
      <c r="T128">
        <v>189</v>
      </c>
      <c r="U128">
        <v>203</v>
      </c>
      <c r="W128" s="59">
        <v>108</v>
      </c>
      <c r="Y128" s="23">
        <v>51</v>
      </c>
      <c r="Z128" s="23">
        <v>57</v>
      </c>
      <c r="AG128" s="23">
        <f>W128*E128</f>
        <v>260.95268571428574</v>
      </c>
      <c r="AI128" s="23">
        <v>259</v>
      </c>
      <c r="AN128" s="23">
        <f t="shared" si="31"/>
        <v>123.22765714285714</v>
      </c>
      <c r="AO128" s="23">
        <f>Z128*E128</f>
        <v>137.72502857142857</v>
      </c>
      <c r="AP128" s="23">
        <v>122</v>
      </c>
      <c r="AQ128" s="23">
        <v>49</v>
      </c>
      <c r="AR128" s="23">
        <v>144</v>
      </c>
      <c r="AS128" s="23">
        <v>103</v>
      </c>
      <c r="AY128" s="23">
        <f t="shared" si="27"/>
        <v>171.88580571428571</v>
      </c>
      <c r="AZ128" s="23" t="str">
        <f t="shared" si="26"/>
        <v/>
      </c>
      <c r="BA128" s="23">
        <f t="shared" si="13"/>
        <v>8</v>
      </c>
      <c r="BC128" s="26">
        <f t="shared" si="14"/>
        <v>198.95878400837259</v>
      </c>
      <c r="BD128" s="26">
        <f t="shared" si="15"/>
        <v>217</v>
      </c>
      <c r="BF128" s="25">
        <f>IF('(4) - Britse prijzen'!L221&gt;0,'(4) - Britse prijzen'!L221,"")</f>
        <v>204.18602166641898</v>
      </c>
      <c r="BG128" s="25">
        <f t="shared" si="30"/>
        <v>165.37194817994441</v>
      </c>
      <c r="BT128" s="23" t="str">
        <f t="shared" si="16"/>
        <v/>
      </c>
      <c r="BU128" s="23" t="str">
        <f t="shared" si="17"/>
        <v/>
      </c>
      <c r="BV128" s="26">
        <f t="shared" si="18"/>
        <v>212.25</v>
      </c>
      <c r="BW128" s="68">
        <f t="shared" si="19"/>
        <v>189</v>
      </c>
    </row>
    <row r="129" spans="1:75" x14ac:dyDescent="0.25">
      <c r="A129" s="21">
        <v>1717</v>
      </c>
      <c r="B129" s="35">
        <v>9.61</v>
      </c>
      <c r="C129" s="23">
        <v>0.49715909090909088</v>
      </c>
      <c r="D129" s="23">
        <f t="shared" si="21"/>
        <v>3.9772727272727271</v>
      </c>
      <c r="E129" s="23">
        <f t="shared" si="22"/>
        <v>2.4162285714285714</v>
      </c>
      <c r="F129" s="24">
        <f t="shared" si="23"/>
        <v>2.3859649122807016</v>
      </c>
      <c r="G129" s="22">
        <v>70</v>
      </c>
      <c r="M129" s="23">
        <v>1</v>
      </c>
      <c r="N129" s="60">
        <f>AVERAGE(G129:L129)</f>
        <v>70</v>
      </c>
      <c r="O129" s="62">
        <f t="shared" si="20"/>
        <v>62.333333333333336</v>
      </c>
      <c r="P129" s="63">
        <v>63</v>
      </c>
      <c r="R129">
        <v>217</v>
      </c>
      <c r="S129">
        <v>217</v>
      </c>
      <c r="T129">
        <v>189</v>
      </c>
      <c r="U129">
        <v>203</v>
      </c>
      <c r="W129" s="59">
        <v>108</v>
      </c>
      <c r="Y129" s="23">
        <v>85</v>
      </c>
      <c r="AG129" s="23">
        <f>W129*E129</f>
        <v>260.95268571428574</v>
      </c>
      <c r="AN129" s="23">
        <f t="shared" si="31"/>
        <v>205.37942857142858</v>
      </c>
      <c r="AY129" s="23">
        <f t="shared" si="27"/>
        <v>242.42826666666667</v>
      </c>
      <c r="AZ129" s="23" t="str">
        <f t="shared" si="26"/>
        <v/>
      </c>
      <c r="BA129" s="23">
        <f t="shared" si="13"/>
        <v>2</v>
      </c>
      <c r="BC129" s="26">
        <f t="shared" si="14"/>
        <v>198.20162583673471</v>
      </c>
      <c r="BD129" s="26">
        <f t="shared" si="15"/>
        <v>217</v>
      </c>
      <c r="BF129" s="25">
        <f>IF('(4) - Britse prijzen'!L222&gt;0,'(4) - Britse prijzen'!L222,"")</f>
        <v>203.26101997547207</v>
      </c>
      <c r="BG129" s="25">
        <f t="shared" si="30"/>
        <v>164.92337221658849</v>
      </c>
      <c r="BI129" s="22">
        <v>224</v>
      </c>
      <c r="BO129" s="23">
        <v>208</v>
      </c>
      <c r="BT129" s="23">
        <f t="shared" si="16"/>
        <v>216</v>
      </c>
      <c r="BU129" s="23">
        <f t="shared" si="17"/>
        <v>2</v>
      </c>
      <c r="BV129" s="26">
        <f t="shared" si="18"/>
        <v>212.25</v>
      </c>
      <c r="BW129" s="68">
        <f t="shared" si="19"/>
        <v>189</v>
      </c>
    </row>
    <row r="130" spans="1:75" x14ac:dyDescent="0.25">
      <c r="A130" s="21">
        <v>1718</v>
      </c>
      <c r="B130" s="35">
        <v>9.61</v>
      </c>
      <c r="C130" s="23">
        <v>0.49715909090909088</v>
      </c>
      <c r="D130" s="23">
        <f t="shared" si="21"/>
        <v>3.9772727272727271</v>
      </c>
      <c r="E130" s="23">
        <f t="shared" si="22"/>
        <v>2.4162285714285714</v>
      </c>
      <c r="F130" s="24">
        <f t="shared" si="23"/>
        <v>2.3859649122807016</v>
      </c>
      <c r="G130" s="22">
        <v>75</v>
      </c>
      <c r="M130" s="23">
        <v>1</v>
      </c>
      <c r="N130" s="60">
        <f>AVERAGE(G130:L130)</f>
        <v>75</v>
      </c>
      <c r="O130" s="62">
        <f t="shared" si="20"/>
        <v>66.2</v>
      </c>
      <c r="P130" s="63">
        <v>63</v>
      </c>
      <c r="R130">
        <v>217</v>
      </c>
      <c r="S130">
        <v>217</v>
      </c>
      <c r="T130">
        <v>189</v>
      </c>
      <c r="U130">
        <v>203</v>
      </c>
      <c r="Y130" s="23">
        <v>86</v>
      </c>
      <c r="AI130" s="23">
        <v>259</v>
      </c>
      <c r="AN130" s="23">
        <f t="shared" si="31"/>
        <v>207.79565714285715</v>
      </c>
      <c r="AP130" s="23">
        <v>151</v>
      </c>
      <c r="AY130" s="23">
        <f t="shared" si="27"/>
        <v>219.1989142857143</v>
      </c>
      <c r="AZ130" s="23" t="str">
        <f t="shared" si="26"/>
        <v/>
      </c>
      <c r="BA130" s="23">
        <f t="shared" si="13"/>
        <v>3</v>
      </c>
      <c r="BC130" s="26">
        <f t="shared" si="14"/>
        <v>196.91960608935469</v>
      </c>
      <c r="BD130" s="26">
        <f t="shared" si="15"/>
        <v>217</v>
      </c>
      <c r="BF130" s="25">
        <f>IF('(4) - Britse prijzen'!L223&gt;0,'(4) - Britse prijzen'!L223,"")</f>
        <v>202.33630411861958</v>
      </c>
      <c r="BG130" s="25">
        <f t="shared" si="30"/>
        <v>164.33490938879314</v>
      </c>
      <c r="BT130" s="23" t="str">
        <f t="shared" si="16"/>
        <v/>
      </c>
      <c r="BU130" s="23" t="str">
        <f t="shared" si="17"/>
        <v/>
      </c>
      <c r="BV130" s="26">
        <f t="shared" si="18"/>
        <v>207.75</v>
      </c>
      <c r="BW130" s="68">
        <f t="shared" si="19"/>
        <v>189</v>
      </c>
    </row>
    <row r="131" spans="1:75" x14ac:dyDescent="0.25">
      <c r="A131" s="21">
        <v>1719</v>
      </c>
      <c r="B131" s="35">
        <v>9.61</v>
      </c>
      <c r="C131" s="23">
        <v>0.49715909090909088</v>
      </c>
      <c r="D131" s="23">
        <f t="shared" si="21"/>
        <v>3.9772727272727271</v>
      </c>
      <c r="E131" s="23">
        <f t="shared" si="22"/>
        <v>2.4162285714285714</v>
      </c>
      <c r="F131" s="24">
        <f t="shared" si="23"/>
        <v>2.3859649122807016</v>
      </c>
      <c r="O131" s="62">
        <f t="shared" si="20"/>
        <v>66.2</v>
      </c>
      <c r="P131" s="63">
        <v>63</v>
      </c>
      <c r="R131">
        <v>217</v>
      </c>
      <c r="S131">
        <v>217</v>
      </c>
      <c r="T131">
        <v>189</v>
      </c>
      <c r="U131">
        <v>203</v>
      </c>
      <c r="W131" s="59">
        <v>108</v>
      </c>
      <c r="Y131" s="23">
        <v>85</v>
      </c>
      <c r="AG131" s="23">
        <f>W131*E131</f>
        <v>260.95268571428574</v>
      </c>
      <c r="AN131" s="23">
        <f t="shared" si="31"/>
        <v>205.37942857142858</v>
      </c>
      <c r="AY131" s="23">
        <f t="shared" si="27"/>
        <v>242.42826666666667</v>
      </c>
      <c r="AZ131" s="23" t="str">
        <f t="shared" si="26"/>
        <v/>
      </c>
      <c r="BA131" s="23">
        <f t="shared" si="13"/>
        <v>2</v>
      </c>
      <c r="BC131" s="26">
        <f t="shared" si="14"/>
        <v>201.30501277551022</v>
      </c>
      <c r="BD131" s="26">
        <f t="shared" si="15"/>
        <v>217</v>
      </c>
      <c r="BF131" s="25">
        <f>IF('(4) - Britse prijzen'!L224&gt;0,'(4) - Britse prijzen'!L224,"")</f>
        <v>204.51600427442941</v>
      </c>
      <c r="BG131" s="25">
        <f t="shared" si="30"/>
        <v>166.08560454665059</v>
      </c>
      <c r="BI131" s="22">
        <v>208</v>
      </c>
      <c r="BO131" s="23">
        <v>148</v>
      </c>
      <c r="BT131" s="23">
        <f t="shared" si="16"/>
        <v>178</v>
      </c>
      <c r="BU131" s="23">
        <f t="shared" si="17"/>
        <v>2</v>
      </c>
      <c r="BV131" s="26">
        <f t="shared" si="18"/>
        <v>203.2</v>
      </c>
      <c r="BW131" s="68">
        <f t="shared" si="19"/>
        <v>189</v>
      </c>
    </row>
    <row r="132" spans="1:75" x14ac:dyDescent="0.25">
      <c r="A132" s="21">
        <v>1720</v>
      </c>
      <c r="B132" s="35">
        <v>9.61</v>
      </c>
      <c r="C132" s="23">
        <v>0.49715909090909088</v>
      </c>
      <c r="D132" s="23">
        <f t="shared" si="21"/>
        <v>3.9772727272727271</v>
      </c>
      <c r="E132" s="23">
        <f t="shared" si="22"/>
        <v>2.4162285714285714</v>
      </c>
      <c r="F132" s="24">
        <f t="shared" si="23"/>
        <v>2.3859649122807016</v>
      </c>
      <c r="O132" s="62">
        <f t="shared" si="20"/>
        <v>74.400000000000006</v>
      </c>
      <c r="P132" s="63">
        <v>63</v>
      </c>
      <c r="R132">
        <v>217</v>
      </c>
      <c r="S132">
        <v>217</v>
      </c>
      <c r="T132">
        <v>189</v>
      </c>
      <c r="U132">
        <v>203</v>
      </c>
      <c r="W132" s="59">
        <v>103</v>
      </c>
      <c r="Y132" s="23">
        <v>85</v>
      </c>
      <c r="AG132" s="23">
        <f>W132*E132</f>
        <v>248.87154285714286</v>
      </c>
      <c r="AI132" s="23">
        <v>259</v>
      </c>
      <c r="AN132" s="23">
        <f t="shared" si="31"/>
        <v>205.37942857142858</v>
      </c>
      <c r="AP132" s="23">
        <v>149</v>
      </c>
      <c r="AY132" s="23">
        <f t="shared" si="27"/>
        <v>202.77173333333334</v>
      </c>
      <c r="AZ132" s="23" t="str">
        <f t="shared" si="26"/>
        <v/>
      </c>
      <c r="BA132" s="23">
        <f t="shared" si="13"/>
        <v>4</v>
      </c>
      <c r="BC132" s="26">
        <f t="shared" si="14"/>
        <v>199.23881976833979</v>
      </c>
      <c r="BD132" s="26">
        <f t="shared" si="15"/>
        <v>217</v>
      </c>
      <c r="BF132" s="25">
        <f>IF('(4) - Britse prijzen'!L225&gt;0,'(4) - Britse prijzen'!L225,"")</f>
        <v>274.54932161643546</v>
      </c>
      <c r="BG132" s="25">
        <f t="shared" si="30"/>
        <v>184.21017103594008</v>
      </c>
      <c r="BT132" s="23" t="str">
        <f t="shared" si="16"/>
        <v/>
      </c>
      <c r="BU132" s="23" t="str">
        <f t="shared" si="17"/>
        <v/>
      </c>
      <c r="BV132" s="26">
        <f t="shared" si="18"/>
        <v>208.91666666666666</v>
      </c>
      <c r="BW132" s="68">
        <f t="shared" si="19"/>
        <v>189</v>
      </c>
    </row>
    <row r="133" spans="1:75" x14ac:dyDescent="0.25">
      <c r="A133" s="21">
        <v>1721</v>
      </c>
      <c r="B133" s="35">
        <v>9.61</v>
      </c>
      <c r="C133" s="23">
        <v>0.49715909090909088</v>
      </c>
      <c r="D133" s="23">
        <f t="shared" si="21"/>
        <v>3.9772727272727271</v>
      </c>
      <c r="E133" s="23">
        <f t="shared" si="22"/>
        <v>2.4162285714285714</v>
      </c>
      <c r="F133" s="24">
        <f t="shared" si="23"/>
        <v>2.3859649122807016</v>
      </c>
      <c r="G133" s="22">
        <v>80</v>
      </c>
      <c r="M133" s="23">
        <v>1</v>
      </c>
      <c r="N133" s="60">
        <f>AVERAGE(G133:L133)</f>
        <v>80</v>
      </c>
      <c r="O133" s="62">
        <f t="shared" si="20"/>
        <v>77.5</v>
      </c>
      <c r="P133" s="63">
        <v>84</v>
      </c>
      <c r="R133">
        <v>240</v>
      </c>
      <c r="S133">
        <v>216</v>
      </c>
      <c r="T133">
        <v>243</v>
      </c>
      <c r="U133">
        <v>229</v>
      </c>
      <c r="Y133" s="23">
        <v>80</v>
      </c>
      <c r="AN133" s="23">
        <f t="shared" si="31"/>
        <v>193.29828571428573</v>
      </c>
      <c r="AY133" s="23">
        <f t="shared" si="27"/>
        <v>193.29828571428573</v>
      </c>
      <c r="AZ133" s="23" t="str">
        <f t="shared" si="26"/>
        <v/>
      </c>
      <c r="BA133" s="23">
        <f t="shared" si="13"/>
        <v>1</v>
      </c>
      <c r="BC133" s="26">
        <f t="shared" si="14"/>
        <v>208.13722562770565</v>
      </c>
      <c r="BD133" s="26">
        <f t="shared" si="15"/>
        <v>228</v>
      </c>
      <c r="BF133" s="25">
        <f>IF('(4) - Britse prijzen'!L226&gt;0,'(4) - Britse prijzen'!L226,"")</f>
        <v>277.81169751384584</v>
      </c>
      <c r="BG133" s="25">
        <f t="shared" si="30"/>
        <v>190.38637950441375</v>
      </c>
      <c r="BI133" s="22">
        <v>191</v>
      </c>
      <c r="BT133" s="23">
        <f t="shared" si="16"/>
        <v>191</v>
      </c>
      <c r="BU133" s="23">
        <f t="shared" si="17"/>
        <v>1</v>
      </c>
      <c r="BV133" s="26">
        <f t="shared" si="18"/>
        <v>218.78571428571428</v>
      </c>
      <c r="BW133" s="68">
        <f t="shared" si="19"/>
        <v>243</v>
      </c>
    </row>
    <row r="134" spans="1:75" x14ac:dyDescent="0.25">
      <c r="A134" s="21">
        <v>1722</v>
      </c>
      <c r="B134" s="35">
        <v>9.61</v>
      </c>
      <c r="C134" s="23">
        <v>0.49715909090909088</v>
      </c>
      <c r="D134" s="23">
        <f t="shared" si="21"/>
        <v>3.9772727272727271</v>
      </c>
      <c r="E134" s="23">
        <f t="shared" si="22"/>
        <v>2.4162285714285714</v>
      </c>
      <c r="F134" s="24">
        <f t="shared" si="23"/>
        <v>2.3859649122807016</v>
      </c>
      <c r="O134" s="62">
        <f>IF(SUM(N129:N139)&gt;0,SUMPRODUCT(N129:N139,M129:M139)/SUM(M129:M139),"")</f>
        <v>77.5</v>
      </c>
      <c r="P134" s="63">
        <v>84</v>
      </c>
      <c r="R134">
        <v>240</v>
      </c>
      <c r="S134">
        <v>216</v>
      </c>
      <c r="T134">
        <v>243</v>
      </c>
      <c r="U134">
        <v>229</v>
      </c>
      <c r="AA134" s="23">
        <v>96</v>
      </c>
      <c r="AB134" s="23">
        <v>81</v>
      </c>
      <c r="AD134" s="23">
        <f>AA134*E134</f>
        <v>231.95794285714285</v>
      </c>
      <c r="AE134" s="23">
        <f t="shared" ref="AE134:AE139" si="32">AB134*E134</f>
        <v>195.71451428571427</v>
      </c>
      <c r="AX134" s="23">
        <f t="shared" ref="AX134:AX139" si="33">AVERAGE(AD134:AE134)</f>
        <v>213.83622857142856</v>
      </c>
      <c r="AY134" s="23" t="str">
        <f t="shared" si="27"/>
        <v/>
      </c>
      <c r="AZ134" s="23">
        <f t="shared" si="26"/>
        <v>2</v>
      </c>
      <c r="BA134" s="23" t="str">
        <f t="shared" si="13"/>
        <v/>
      </c>
      <c r="BC134" s="26">
        <f t="shared" si="14"/>
        <v>218.22665608465613</v>
      </c>
      <c r="BD134" s="26">
        <f t="shared" si="15"/>
        <v>228</v>
      </c>
      <c r="BF134" s="25">
        <f>IF('(4) - Britse prijzen'!L227&gt;0,'(4) - Britse prijzen'!L227,"")</f>
        <v>280.30981693697515</v>
      </c>
      <c r="BG134" s="25">
        <f t="shared" si="30"/>
        <v>193.74305947243502</v>
      </c>
      <c r="BT134" s="23" t="str">
        <f t="shared" si="16"/>
        <v/>
      </c>
      <c r="BU134" s="23" t="str">
        <f t="shared" si="17"/>
        <v/>
      </c>
      <c r="BV134" s="26">
        <f t="shared" si="18"/>
        <v>219.9375</v>
      </c>
      <c r="BW134" s="68">
        <f t="shared" si="19"/>
        <v>243</v>
      </c>
    </row>
    <row r="135" spans="1:75" x14ac:dyDescent="0.25">
      <c r="A135" s="21">
        <v>1723</v>
      </c>
      <c r="B135" s="35">
        <v>9.61</v>
      </c>
      <c r="C135" s="23">
        <v>0.49715909090909088</v>
      </c>
      <c r="D135" s="23">
        <f t="shared" si="21"/>
        <v>3.9772727272727271</v>
      </c>
      <c r="E135" s="23">
        <f t="shared" si="22"/>
        <v>2.4162285714285714</v>
      </c>
      <c r="F135" s="24">
        <f t="shared" si="23"/>
        <v>2.3859649122807016</v>
      </c>
      <c r="O135" s="62">
        <f t="shared" si="20"/>
        <v>80</v>
      </c>
      <c r="P135" s="63">
        <v>84</v>
      </c>
      <c r="R135">
        <v>240</v>
      </c>
      <c r="S135">
        <v>216</v>
      </c>
      <c r="T135">
        <v>243</v>
      </c>
      <c r="U135">
        <v>229</v>
      </c>
      <c r="AA135" s="23">
        <v>97</v>
      </c>
      <c r="AB135" s="23">
        <v>74</v>
      </c>
      <c r="AD135" s="23">
        <f>AA135*E135</f>
        <v>234.37417142857143</v>
      </c>
      <c r="AE135" s="23">
        <f t="shared" si="32"/>
        <v>178.80091428571427</v>
      </c>
      <c r="AX135" s="23">
        <f t="shared" si="33"/>
        <v>206.58754285714286</v>
      </c>
      <c r="AY135" s="23" t="str">
        <f t="shared" si="27"/>
        <v/>
      </c>
      <c r="AZ135" s="23">
        <f t="shared" si="26"/>
        <v>2</v>
      </c>
      <c r="BA135" s="23" t="str">
        <f t="shared" si="13"/>
        <v/>
      </c>
      <c r="BC135" s="26">
        <f t="shared" si="14"/>
        <v>217.71429800609903</v>
      </c>
      <c r="BD135" s="26">
        <f t="shared" si="15"/>
        <v>228</v>
      </c>
      <c r="BF135" s="25">
        <f>IF('(4) - Britse prijzen'!L228&gt;0,'(4) - Britse prijzen'!L228,"")</f>
        <v>281.04692013703482</v>
      </c>
      <c r="BG135" s="25">
        <f t="shared" si="30"/>
        <v>193.80299150483572</v>
      </c>
      <c r="BI135" s="22">
        <v>214</v>
      </c>
      <c r="BT135" s="23">
        <f t="shared" si="16"/>
        <v>214</v>
      </c>
      <c r="BU135" s="23">
        <f t="shared" si="17"/>
        <v>1</v>
      </c>
      <c r="BV135" s="26">
        <f t="shared" si="18"/>
        <v>220.33333333333334</v>
      </c>
      <c r="BW135" s="68">
        <f t="shared" si="19"/>
        <v>243</v>
      </c>
    </row>
    <row r="136" spans="1:75" x14ac:dyDescent="0.25">
      <c r="A136" s="21">
        <v>1724</v>
      </c>
      <c r="B136" s="35">
        <v>9.61</v>
      </c>
      <c r="C136" s="23">
        <v>0.49715909090909088</v>
      </c>
      <c r="D136" s="23">
        <f t="shared" si="21"/>
        <v>3.9772727272727271</v>
      </c>
      <c r="E136" s="23">
        <f t="shared" si="22"/>
        <v>2.4162285714285714</v>
      </c>
      <c r="F136" s="24">
        <f t="shared" si="23"/>
        <v>2.3859649122807016</v>
      </c>
      <c r="O136" s="62">
        <f t="shared" si="20"/>
        <v>82.5</v>
      </c>
      <c r="P136" s="63">
        <v>84</v>
      </c>
      <c r="R136">
        <v>240</v>
      </c>
      <c r="S136">
        <v>216</v>
      </c>
      <c r="T136">
        <v>243</v>
      </c>
      <c r="U136">
        <v>229</v>
      </c>
      <c r="AA136" s="23">
        <v>95</v>
      </c>
      <c r="AB136" s="23">
        <v>76</v>
      </c>
      <c r="AD136" s="23">
        <f>AA136*E136</f>
        <v>229.54171428571428</v>
      </c>
      <c r="AE136" s="23">
        <f t="shared" si="32"/>
        <v>183.63337142857142</v>
      </c>
      <c r="AP136" s="23">
        <v>353</v>
      </c>
      <c r="AX136" s="23">
        <f t="shared" si="33"/>
        <v>206.58754285714286</v>
      </c>
      <c r="AY136" s="23">
        <f t="shared" si="27"/>
        <v>353</v>
      </c>
      <c r="AZ136" s="23">
        <f t="shared" ref="AZ136:AZ169" si="34">IF(SUM(AD136:AE136)&gt;0,COUNT(AD136:AE136),"")</f>
        <v>2</v>
      </c>
      <c r="BA136" s="23">
        <f t="shared" ref="BA136:BA199" si="35">IF(SUM(AG136:AU136)&gt;0,COUNT(AG136:AU136),"")</f>
        <v>1</v>
      </c>
      <c r="BC136" s="26">
        <f t="shared" si="14"/>
        <v>217.62210844944877</v>
      </c>
      <c r="BD136" s="26">
        <f t="shared" si="15"/>
        <v>228</v>
      </c>
      <c r="BF136" s="25">
        <f>IF('(4) - Britse prijzen'!L229&gt;0,'(4) - Britse prijzen'!L229,"")</f>
        <v>282.63955474302486</v>
      </c>
      <c r="BG136" s="25">
        <f t="shared" si="30"/>
        <v>194.20311018465964</v>
      </c>
      <c r="BI136" s="22">
        <v>246</v>
      </c>
      <c r="BR136" s="74">
        <v>151</v>
      </c>
      <c r="BS136" s="74">
        <v>223</v>
      </c>
      <c r="BT136" s="23">
        <f t="shared" si="16"/>
        <v>206.66666666666666</v>
      </c>
      <c r="BU136" s="23">
        <f t="shared" si="17"/>
        <v>3</v>
      </c>
      <c r="BV136" s="26">
        <f t="shared" si="18"/>
        <v>229.64705882352942</v>
      </c>
      <c r="BW136" s="68">
        <f t="shared" si="19"/>
        <v>243</v>
      </c>
    </row>
    <row r="137" spans="1:75" x14ac:dyDescent="0.25">
      <c r="A137" s="21">
        <v>1725</v>
      </c>
      <c r="B137" s="35">
        <v>9.61</v>
      </c>
      <c r="C137" s="23">
        <v>0.49715909090909088</v>
      </c>
      <c r="D137" s="23">
        <f t="shared" si="21"/>
        <v>3.9772727272727271</v>
      </c>
      <c r="E137" s="23">
        <f t="shared" si="22"/>
        <v>2.4162285714285714</v>
      </c>
      <c r="F137" s="24">
        <f t="shared" si="23"/>
        <v>2.3859649122807016</v>
      </c>
      <c r="G137" s="22">
        <v>85</v>
      </c>
      <c r="M137" s="23">
        <v>1</v>
      </c>
      <c r="N137" s="60">
        <f>AVERAGE(G137:L137)</f>
        <v>85</v>
      </c>
      <c r="O137" s="62">
        <f t="shared" si="20"/>
        <v>82.5</v>
      </c>
      <c r="P137" s="63">
        <v>84</v>
      </c>
      <c r="R137">
        <v>240</v>
      </c>
      <c r="S137">
        <v>216</v>
      </c>
      <c r="T137">
        <v>243</v>
      </c>
      <c r="U137">
        <v>229</v>
      </c>
      <c r="AA137" s="23">
        <v>81</v>
      </c>
      <c r="AB137" s="23">
        <v>80</v>
      </c>
      <c r="AD137" s="23">
        <f>AA137*E137</f>
        <v>195.71451428571427</v>
      </c>
      <c r="AE137" s="23">
        <f t="shared" si="32"/>
        <v>193.29828571428573</v>
      </c>
      <c r="AX137" s="23">
        <f t="shared" si="33"/>
        <v>194.50639999999999</v>
      </c>
      <c r="AY137" s="23" t="str">
        <f t="shared" si="27"/>
        <v/>
      </c>
      <c r="AZ137" s="23">
        <f t="shared" si="34"/>
        <v>2</v>
      </c>
      <c r="BA137" s="23" t="str">
        <f t="shared" si="35"/>
        <v/>
      </c>
      <c r="BC137" s="26">
        <f t="shared" ref="BC137:BC200" si="36">IF(SUM(AX132:AY142)&gt;0,SUMPRODUCT(AX132:AY142,AZ132:BA142)/SUM(AZ132:BA142),"")</f>
        <v>215.78461524817337</v>
      </c>
      <c r="BD137" s="26">
        <f t="shared" ref="BD137:BD187" si="37">IF(SUM(R137:S137)&gt;0,AVERAGE(R137:S137),"")</f>
        <v>228</v>
      </c>
      <c r="BF137" s="25">
        <f>IF('(4) - Britse prijzen'!L230&gt;0,'(4) - Britse prijzen'!L230,"")</f>
        <v>345.52374539413404</v>
      </c>
      <c r="BG137" s="25">
        <f t="shared" si="30"/>
        <v>210.48222950461533</v>
      </c>
      <c r="BI137" s="22">
        <v>238</v>
      </c>
      <c r="BO137" s="23">
        <v>237</v>
      </c>
      <c r="BT137" s="23">
        <f t="shared" ref="BT137:BT200" si="38">IF(SUM(BI137:BS137)&gt;0,AVERAGE(BI137:BS137),"")</f>
        <v>237.5</v>
      </c>
      <c r="BU137" s="23">
        <f t="shared" ref="BU137:BU200" si="39">IF(SUM(BI137:BS137)&gt;0,COUNT(BI137:BS137),"")</f>
        <v>2</v>
      </c>
      <c r="BV137" s="26">
        <f t="shared" ref="BV137:BV200" si="40">IF(SUM(BT132:BT142)&gt;0,SUMPRODUCT(BT132:BT142,BU132:BU142)/SUM(BU132:BU142),"")</f>
        <v>237.58823529411765</v>
      </c>
      <c r="BW137" s="68">
        <f t="shared" ref="BW137:BW200" si="41">IF(T137&gt;0,T137,"")</f>
        <v>243</v>
      </c>
    </row>
    <row r="138" spans="1:75" x14ac:dyDescent="0.25">
      <c r="A138" s="21">
        <v>1726</v>
      </c>
      <c r="B138" s="35">
        <v>9.61</v>
      </c>
      <c r="C138" s="23">
        <v>0.49715909090909088</v>
      </c>
      <c r="D138" s="23">
        <f t="shared" si="21"/>
        <v>3.9772727272727271</v>
      </c>
      <c r="E138" s="23">
        <f t="shared" si="22"/>
        <v>2.4162285714285714</v>
      </c>
      <c r="F138" s="24">
        <f t="shared" si="23"/>
        <v>2.3859649122807016</v>
      </c>
      <c r="O138" s="62">
        <f t="shared" si="20"/>
        <v>82.5</v>
      </c>
      <c r="P138" s="63">
        <v>84</v>
      </c>
      <c r="R138">
        <v>240</v>
      </c>
      <c r="S138">
        <v>216</v>
      </c>
      <c r="T138">
        <v>243</v>
      </c>
      <c r="U138">
        <v>229</v>
      </c>
      <c r="Y138" s="23">
        <v>99</v>
      </c>
      <c r="AA138" s="23">
        <v>99</v>
      </c>
      <c r="AB138" s="23">
        <v>80</v>
      </c>
      <c r="AD138" s="23">
        <f>AA138*E138</f>
        <v>239.20662857142858</v>
      </c>
      <c r="AE138" s="23">
        <f t="shared" si="32"/>
        <v>193.29828571428573</v>
      </c>
      <c r="AN138" s="23">
        <f>Y138*E138</f>
        <v>239.20662857142858</v>
      </c>
      <c r="AP138" s="23">
        <v>194</v>
      </c>
      <c r="AX138" s="23">
        <f t="shared" si="33"/>
        <v>216.25245714285717</v>
      </c>
      <c r="AY138" s="23">
        <f t="shared" si="27"/>
        <v>216.6033142857143</v>
      </c>
      <c r="AZ138" s="23">
        <f t="shared" si="34"/>
        <v>2</v>
      </c>
      <c r="BA138" s="23">
        <f t="shared" si="35"/>
        <v>2</v>
      </c>
      <c r="BC138" s="26">
        <f t="shared" si="36"/>
        <v>218.04772514640638</v>
      </c>
      <c r="BD138" s="26">
        <f t="shared" si="37"/>
        <v>228</v>
      </c>
      <c r="BF138" s="25">
        <f>IF('(4) - Britse prijzen'!L231&gt;0,'(4) - Britse prijzen'!L231,"")</f>
        <v>341.90704824608326</v>
      </c>
      <c r="BG138" s="25">
        <f t="shared" si="30"/>
        <v>210.12127290466393</v>
      </c>
      <c r="BI138" s="22">
        <v>274</v>
      </c>
      <c r="BO138" s="23">
        <v>226</v>
      </c>
      <c r="BP138" s="23">
        <v>275</v>
      </c>
      <c r="BT138" s="23">
        <f t="shared" si="38"/>
        <v>258.33333333333331</v>
      </c>
      <c r="BU138" s="23">
        <f t="shared" si="39"/>
        <v>3</v>
      </c>
      <c r="BV138" s="26">
        <f t="shared" si="40"/>
        <v>232.47368421052633</v>
      </c>
      <c r="BW138" s="68">
        <f t="shared" si="41"/>
        <v>243</v>
      </c>
    </row>
    <row r="139" spans="1:75" x14ac:dyDescent="0.25">
      <c r="A139" s="21">
        <v>1727</v>
      </c>
      <c r="B139" s="35">
        <v>9.61</v>
      </c>
      <c r="C139" s="23">
        <v>0.49715909090909088</v>
      </c>
      <c r="D139" s="23">
        <f t="shared" si="21"/>
        <v>3.9772727272727271</v>
      </c>
      <c r="E139" s="23">
        <f t="shared" si="22"/>
        <v>2.4162285714285714</v>
      </c>
      <c r="F139" s="24">
        <f t="shared" si="23"/>
        <v>2.3859649122807016</v>
      </c>
      <c r="O139" s="62">
        <f t="shared" si="20"/>
        <v>85</v>
      </c>
      <c r="P139" s="63">
        <v>84</v>
      </c>
      <c r="R139">
        <v>240</v>
      </c>
      <c r="S139">
        <v>216</v>
      </c>
      <c r="T139">
        <v>243</v>
      </c>
      <c r="U139">
        <v>229</v>
      </c>
      <c r="Y139" s="23">
        <v>84</v>
      </c>
      <c r="AB139" s="23">
        <v>81</v>
      </c>
      <c r="AE139" s="23">
        <f t="shared" si="32"/>
        <v>195.71451428571427</v>
      </c>
      <c r="AN139" s="23">
        <f>Y139*E139</f>
        <v>202.9632</v>
      </c>
      <c r="AX139" s="23">
        <f t="shared" si="33"/>
        <v>195.71451428571427</v>
      </c>
      <c r="AY139" s="23">
        <f t="shared" si="27"/>
        <v>202.9632</v>
      </c>
      <c r="AZ139" s="23">
        <f t="shared" si="34"/>
        <v>1</v>
      </c>
      <c r="BA139" s="23">
        <f t="shared" si="35"/>
        <v>1</v>
      </c>
      <c r="BC139" s="26">
        <f t="shared" si="36"/>
        <v>219.17269966604826</v>
      </c>
      <c r="BD139" s="26">
        <f t="shared" si="37"/>
        <v>228</v>
      </c>
      <c r="BF139" s="25">
        <f>IF('(4) - Britse prijzen'!L232&gt;0,'(4) - Britse prijzen'!L232,"")</f>
        <v>344.87230545183741</v>
      </c>
      <c r="BG139" s="25">
        <f t="shared" si="30"/>
        <v>211.21200136476952</v>
      </c>
      <c r="BI139" s="22">
        <v>229</v>
      </c>
      <c r="BO139" s="23">
        <v>227</v>
      </c>
      <c r="BT139" s="23">
        <f t="shared" si="38"/>
        <v>228</v>
      </c>
      <c r="BU139" s="23">
        <f t="shared" si="39"/>
        <v>2</v>
      </c>
      <c r="BV139" s="26">
        <f t="shared" si="40"/>
        <v>231.05</v>
      </c>
      <c r="BW139" s="68">
        <f t="shared" si="41"/>
        <v>243</v>
      </c>
    </row>
    <row r="140" spans="1:75" x14ac:dyDescent="0.25">
      <c r="A140" s="21">
        <v>1728</v>
      </c>
      <c r="B140" s="35">
        <v>9.61</v>
      </c>
      <c r="C140" s="23">
        <v>0.49715909090909088</v>
      </c>
      <c r="D140" s="23">
        <f t="shared" si="21"/>
        <v>3.9772727272727271</v>
      </c>
      <c r="E140" s="23">
        <f t="shared" si="22"/>
        <v>2.4162285714285714</v>
      </c>
      <c r="F140" s="24">
        <f t="shared" si="23"/>
        <v>2.3859649122807016</v>
      </c>
      <c r="O140" s="62">
        <f t="shared" si="20"/>
        <v>85</v>
      </c>
      <c r="P140" s="63">
        <v>84</v>
      </c>
      <c r="R140">
        <v>240</v>
      </c>
      <c r="S140">
        <v>216</v>
      </c>
      <c r="T140">
        <v>243</v>
      </c>
      <c r="U140">
        <v>229</v>
      </c>
      <c r="W140" s="59">
        <v>103</v>
      </c>
      <c r="Y140" s="23">
        <v>93</v>
      </c>
      <c r="AG140" s="23">
        <f>W140*E140</f>
        <v>248.87154285714286</v>
      </c>
      <c r="AN140" s="23">
        <f>Y140*E140</f>
        <v>224.70925714285713</v>
      </c>
      <c r="AP140" s="23">
        <v>235</v>
      </c>
      <c r="AQ140" s="23">
        <v>209</v>
      </c>
      <c r="AY140" s="23">
        <f t="shared" si="27"/>
        <v>226.61286530612247</v>
      </c>
      <c r="AZ140" s="23" t="str">
        <f t="shared" si="34"/>
        <v/>
      </c>
      <c r="BA140" s="23">
        <f t="shared" si="35"/>
        <v>4</v>
      </c>
      <c r="BC140" s="26">
        <f t="shared" si="36"/>
        <v>219.70634677551024</v>
      </c>
      <c r="BD140" s="26">
        <f t="shared" si="37"/>
        <v>228</v>
      </c>
      <c r="BF140" s="25">
        <f>IF('(4) - Britse prijzen'!L233&gt;0,'(4) - Britse prijzen'!L233,"")</f>
        <v>340.00050336738764</v>
      </c>
      <c r="BG140" s="25">
        <f t="shared" si="30"/>
        <v>210.05516003810612</v>
      </c>
      <c r="BO140" s="23">
        <v>218</v>
      </c>
      <c r="BT140" s="23">
        <f t="shared" si="38"/>
        <v>218</v>
      </c>
      <c r="BU140" s="23">
        <f t="shared" si="39"/>
        <v>1</v>
      </c>
      <c r="BV140" s="26">
        <f t="shared" si="40"/>
        <v>236.68181818181819</v>
      </c>
      <c r="BW140" s="68">
        <f t="shared" si="41"/>
        <v>243</v>
      </c>
    </row>
    <row r="141" spans="1:75" x14ac:dyDescent="0.25">
      <c r="A141" s="21">
        <v>1729</v>
      </c>
      <c r="B141" s="35">
        <v>9.61</v>
      </c>
      <c r="C141" s="23">
        <v>0.49715909090909088</v>
      </c>
      <c r="D141" s="23">
        <f t="shared" si="21"/>
        <v>3.9772727272727271</v>
      </c>
      <c r="E141" s="23">
        <f t="shared" si="22"/>
        <v>2.4162285714285714</v>
      </c>
      <c r="F141" s="24">
        <f t="shared" si="23"/>
        <v>2.3859649122807016</v>
      </c>
      <c r="O141" s="62">
        <f t="shared" si="20"/>
        <v>85</v>
      </c>
      <c r="P141" s="63">
        <v>84</v>
      </c>
      <c r="R141">
        <v>240</v>
      </c>
      <c r="S141">
        <v>216</v>
      </c>
      <c r="T141">
        <v>243</v>
      </c>
      <c r="U141">
        <v>229</v>
      </c>
      <c r="W141" s="59">
        <v>100</v>
      </c>
      <c r="Y141" s="23">
        <v>96</v>
      </c>
      <c r="AG141" s="23">
        <f>W141*E141</f>
        <v>241.62285714285713</v>
      </c>
      <c r="AN141" s="23">
        <f>Y141*E141</f>
        <v>231.95794285714285</v>
      </c>
      <c r="AP141" s="23">
        <v>193</v>
      </c>
      <c r="AY141" s="23">
        <f t="shared" si="27"/>
        <v>218.30774857142856</v>
      </c>
      <c r="AZ141" s="23" t="str">
        <f t="shared" si="34"/>
        <v/>
      </c>
      <c r="BA141" s="23">
        <f t="shared" si="35"/>
        <v>3</v>
      </c>
      <c r="BC141" s="26">
        <f t="shared" si="36"/>
        <v>221.1639916553288</v>
      </c>
      <c r="BD141" s="26">
        <f t="shared" si="37"/>
        <v>228</v>
      </c>
      <c r="BF141" s="25">
        <f>IF('(4) - Britse prijzen'!L234&gt;0,'(4) - Britse prijzen'!L234,"")</f>
        <v>334.89613843217603</v>
      </c>
      <c r="BG141" s="25">
        <f t="shared" si="30"/>
        <v>209.08270135666794</v>
      </c>
      <c r="BI141" s="22">
        <v>311</v>
      </c>
      <c r="BO141" s="23">
        <v>288</v>
      </c>
      <c r="BT141" s="23">
        <f t="shared" si="38"/>
        <v>299.5</v>
      </c>
      <c r="BU141" s="23">
        <f t="shared" si="39"/>
        <v>2</v>
      </c>
      <c r="BV141" s="26">
        <f t="shared" si="40"/>
        <v>236.91304347826087</v>
      </c>
      <c r="BW141" s="68">
        <f t="shared" si="41"/>
        <v>243</v>
      </c>
    </row>
    <row r="142" spans="1:75" x14ac:dyDescent="0.25">
      <c r="A142" s="21">
        <v>1730</v>
      </c>
      <c r="B142" s="35">
        <v>9.61</v>
      </c>
      <c r="C142" s="23">
        <v>0.49715909090909088</v>
      </c>
      <c r="D142" s="23">
        <f t="shared" si="21"/>
        <v>3.9772727272727271</v>
      </c>
      <c r="E142" s="23">
        <f t="shared" si="22"/>
        <v>2.4162285714285714</v>
      </c>
      <c r="F142" s="24">
        <f t="shared" si="23"/>
        <v>2.3859649122807016</v>
      </c>
      <c r="O142" s="62">
        <f t="shared" si="20"/>
        <v>85</v>
      </c>
      <c r="P142" s="63">
        <v>84</v>
      </c>
      <c r="R142">
        <v>240</v>
      </c>
      <c r="S142">
        <v>216</v>
      </c>
      <c r="T142">
        <v>243</v>
      </c>
      <c r="U142">
        <v>229</v>
      </c>
      <c r="AY142" s="23" t="str">
        <f t="shared" ref="AY142:AY173" si="42">IF(SUM(AG142:AU142)&gt;0,AVERAGE(AG142:AU142),"")</f>
        <v/>
      </c>
      <c r="AZ142" s="23" t="str">
        <f t="shared" si="34"/>
        <v/>
      </c>
      <c r="BA142" s="23" t="str">
        <f t="shared" si="35"/>
        <v/>
      </c>
      <c r="BC142" s="26">
        <f t="shared" si="36"/>
        <v>214.31845093877553</v>
      </c>
      <c r="BD142" s="26">
        <f t="shared" si="37"/>
        <v>228</v>
      </c>
      <c r="BF142" s="25">
        <f>IF('(4) - Britse prijzen'!L235&gt;0,'(4) - Britse prijzen'!L235,"")</f>
        <v>251.72504211791181</v>
      </c>
      <c r="BG142" s="25">
        <f t="shared" si="30"/>
        <v>185.07826481511665</v>
      </c>
      <c r="BI142" s="22">
        <v>274</v>
      </c>
      <c r="BO142" s="23">
        <v>217</v>
      </c>
      <c r="BT142" s="23">
        <f t="shared" si="38"/>
        <v>245.5</v>
      </c>
      <c r="BU142" s="23">
        <f t="shared" si="39"/>
        <v>2</v>
      </c>
      <c r="BV142" s="26">
        <f t="shared" si="40"/>
        <v>240.09090909090909</v>
      </c>
      <c r="BW142" s="68">
        <f t="shared" si="41"/>
        <v>243</v>
      </c>
    </row>
    <row r="143" spans="1:75" x14ac:dyDescent="0.25">
      <c r="A143" s="21">
        <v>1731</v>
      </c>
      <c r="B143" s="35">
        <v>9.61</v>
      </c>
      <c r="C143" s="23">
        <v>0.49715909090909088</v>
      </c>
      <c r="D143" s="23">
        <f t="shared" si="21"/>
        <v>3.9772727272727271</v>
      </c>
      <c r="E143" s="23">
        <f t="shared" si="22"/>
        <v>2.4162285714285714</v>
      </c>
      <c r="F143" s="24">
        <f t="shared" si="23"/>
        <v>2.3859649122807016</v>
      </c>
      <c r="O143" s="62" t="str">
        <f t="shared" si="20"/>
        <v/>
      </c>
      <c r="P143" s="63">
        <v>91</v>
      </c>
      <c r="R143">
        <v>216</v>
      </c>
      <c r="S143"/>
      <c r="T143">
        <v>216</v>
      </c>
      <c r="U143">
        <v>216</v>
      </c>
      <c r="AY143" s="23" t="str">
        <f t="shared" si="42"/>
        <v/>
      </c>
      <c r="AZ143" s="23" t="str">
        <f t="shared" si="34"/>
        <v/>
      </c>
      <c r="BA143" s="23" t="str">
        <f t="shared" si="35"/>
        <v/>
      </c>
      <c r="BC143" s="26">
        <f t="shared" si="36"/>
        <v>217.36645877551021</v>
      </c>
      <c r="BD143" s="26">
        <f t="shared" si="37"/>
        <v>216</v>
      </c>
      <c r="BF143" s="25">
        <f>IF('(4) - Britse prijzen'!L236&gt;0,'(4) - Britse prijzen'!L236,"")</f>
        <v>254.44386007747215</v>
      </c>
      <c r="BG143" s="25">
        <f t="shared" si="30"/>
        <v>183.41608502746197</v>
      </c>
      <c r="BI143" s="22">
        <v>243</v>
      </c>
      <c r="BO143" s="23">
        <v>135</v>
      </c>
      <c r="BT143" s="23">
        <f t="shared" si="38"/>
        <v>189</v>
      </c>
      <c r="BU143" s="23">
        <f t="shared" si="39"/>
        <v>2</v>
      </c>
      <c r="BV143" s="26">
        <f t="shared" si="40"/>
        <v>233.59090909090909</v>
      </c>
      <c r="BW143" s="68">
        <f t="shared" si="41"/>
        <v>216</v>
      </c>
    </row>
    <row r="144" spans="1:75" x14ac:dyDescent="0.25">
      <c r="A144" s="21">
        <v>1732</v>
      </c>
      <c r="B144" s="35">
        <v>9.61</v>
      </c>
      <c r="C144" s="23">
        <v>0.49715909090909088</v>
      </c>
      <c r="D144" s="23">
        <f t="shared" si="21"/>
        <v>3.9772727272727271</v>
      </c>
      <c r="E144" s="23">
        <f t="shared" si="22"/>
        <v>2.4162285714285714</v>
      </c>
      <c r="F144" s="24">
        <f t="shared" si="23"/>
        <v>2.3859649122807016</v>
      </c>
      <c r="O144" s="62" t="str">
        <f t="shared" si="20"/>
        <v/>
      </c>
      <c r="P144" s="63">
        <v>91</v>
      </c>
      <c r="R144">
        <v>216</v>
      </c>
      <c r="S144"/>
      <c r="T144">
        <v>216</v>
      </c>
      <c r="U144">
        <v>216</v>
      </c>
      <c r="AY144" s="23" t="str">
        <f t="shared" si="42"/>
        <v/>
      </c>
      <c r="AZ144" s="23" t="str">
        <f t="shared" si="34"/>
        <v/>
      </c>
      <c r="BA144" s="23" t="str">
        <f t="shared" si="35"/>
        <v/>
      </c>
      <c r="BC144" s="26">
        <f t="shared" si="36"/>
        <v>217.78360235827665</v>
      </c>
      <c r="BD144" s="26">
        <f t="shared" si="37"/>
        <v>216</v>
      </c>
      <c r="BF144" s="25">
        <f>IF('(4) - Britse prijzen'!L237&gt;0,'(4) - Britse prijzen'!L237,"")</f>
        <v>255.58614452226436</v>
      </c>
      <c r="BG144" s="25">
        <f t="shared" si="30"/>
        <v>183.83193250147761</v>
      </c>
      <c r="BI144" s="22">
        <v>247</v>
      </c>
      <c r="BO144" s="23">
        <v>148</v>
      </c>
      <c r="BT144" s="23">
        <f t="shared" si="38"/>
        <v>197.5</v>
      </c>
      <c r="BU144" s="23">
        <f t="shared" si="39"/>
        <v>2</v>
      </c>
      <c r="BV144" s="26">
        <f t="shared" si="40"/>
        <v>226.57142857142858</v>
      </c>
      <c r="BW144" s="68">
        <f t="shared" si="41"/>
        <v>216</v>
      </c>
    </row>
    <row r="145" spans="1:76" x14ac:dyDescent="0.25">
      <c r="A145" s="21">
        <v>1733</v>
      </c>
      <c r="B145" s="35">
        <v>9.61</v>
      </c>
      <c r="C145" s="23">
        <v>0.49715909090909088</v>
      </c>
      <c r="D145" s="23">
        <f t="shared" si="21"/>
        <v>3.9772727272727271</v>
      </c>
      <c r="E145" s="23">
        <f t="shared" si="22"/>
        <v>2.4162285714285714</v>
      </c>
      <c r="F145" s="24">
        <f t="shared" si="23"/>
        <v>2.3859649122807016</v>
      </c>
      <c r="O145" s="62" t="str">
        <f t="shared" si="20"/>
        <v/>
      </c>
      <c r="P145" s="63">
        <v>91</v>
      </c>
      <c r="R145">
        <v>216</v>
      </c>
      <c r="S145"/>
      <c r="T145">
        <v>216</v>
      </c>
      <c r="U145">
        <v>216</v>
      </c>
      <c r="AY145" s="23" t="str">
        <f t="shared" si="42"/>
        <v/>
      </c>
      <c r="AZ145" s="23" t="str">
        <f t="shared" si="34"/>
        <v/>
      </c>
      <c r="BA145" s="23" t="str">
        <f t="shared" si="35"/>
        <v/>
      </c>
      <c r="BC145" s="26">
        <f t="shared" si="36"/>
        <v>223.0535295626822</v>
      </c>
      <c r="BD145" s="26">
        <f t="shared" si="37"/>
        <v>216</v>
      </c>
      <c r="BF145" s="25">
        <f>IF('(4) - Britse prijzen'!L238&gt;0,'(4) - Britse prijzen'!L238,"")</f>
        <v>254.82348538157871</v>
      </c>
      <c r="BG145" s="25">
        <f t="shared" si="30"/>
        <v>185.03387065180294</v>
      </c>
      <c r="BI145" s="22">
        <v>366</v>
      </c>
      <c r="BO145" s="23">
        <v>220</v>
      </c>
      <c r="BT145" s="23">
        <f t="shared" si="38"/>
        <v>293</v>
      </c>
      <c r="BU145" s="23">
        <f t="shared" si="39"/>
        <v>2</v>
      </c>
      <c r="BV145" s="26">
        <f t="shared" si="40"/>
        <v>222.05</v>
      </c>
      <c r="BW145" s="68">
        <f t="shared" si="41"/>
        <v>216</v>
      </c>
    </row>
    <row r="146" spans="1:76" x14ac:dyDescent="0.25">
      <c r="A146" s="21">
        <v>1734</v>
      </c>
      <c r="B146" s="35">
        <v>9.61</v>
      </c>
      <c r="C146" s="23">
        <v>0.49715909090909088</v>
      </c>
      <c r="D146" s="23">
        <f t="shared" si="21"/>
        <v>3.9772727272727271</v>
      </c>
      <c r="E146" s="23">
        <f t="shared" si="22"/>
        <v>2.4162285714285714</v>
      </c>
      <c r="F146" s="24">
        <f t="shared" si="23"/>
        <v>2.3859649122807016</v>
      </c>
      <c r="O146" s="62" t="str">
        <f t="shared" si="20"/>
        <v/>
      </c>
      <c r="P146" s="63">
        <v>91</v>
      </c>
      <c r="R146">
        <v>216</v>
      </c>
      <c r="S146"/>
      <c r="T146">
        <v>216</v>
      </c>
      <c r="U146">
        <v>216</v>
      </c>
      <c r="AY146" s="23" t="str">
        <f t="shared" si="42"/>
        <v/>
      </c>
      <c r="AZ146" s="23" t="str">
        <f t="shared" si="34"/>
        <v/>
      </c>
      <c r="BA146" s="23" t="str">
        <f t="shared" si="35"/>
        <v/>
      </c>
      <c r="BC146" s="26">
        <f t="shared" si="36"/>
        <v>218.30774857142856</v>
      </c>
      <c r="BD146" s="26">
        <f t="shared" si="37"/>
        <v>216</v>
      </c>
      <c r="BF146" s="25">
        <f>IF('(4) - Britse prijzen'!L239&gt;0,'(4) - Britse prijzen'!L239,"")</f>
        <v>260.65691122014982</v>
      </c>
      <c r="BG146" s="25">
        <f t="shared" si="30"/>
        <v>185.32390927775424</v>
      </c>
      <c r="BI146" s="22">
        <v>270</v>
      </c>
      <c r="BO146" s="23">
        <v>186</v>
      </c>
      <c r="BT146" s="23">
        <f t="shared" si="38"/>
        <v>228</v>
      </c>
      <c r="BU146" s="23">
        <f t="shared" si="39"/>
        <v>2</v>
      </c>
      <c r="BV146" s="26">
        <f t="shared" si="40"/>
        <v>225.5</v>
      </c>
      <c r="BW146" s="68">
        <f t="shared" si="41"/>
        <v>216</v>
      </c>
    </row>
    <row r="147" spans="1:76" x14ac:dyDescent="0.25">
      <c r="A147" s="21">
        <v>1735</v>
      </c>
      <c r="B147" s="35">
        <v>9.61</v>
      </c>
      <c r="C147" s="23">
        <v>0.49715909090909088</v>
      </c>
      <c r="D147" s="23">
        <f t="shared" si="21"/>
        <v>3.9772727272727271</v>
      </c>
      <c r="E147" s="23">
        <f t="shared" si="22"/>
        <v>2.4162285714285714</v>
      </c>
      <c r="F147" s="24">
        <f t="shared" si="23"/>
        <v>2.3859649122807016</v>
      </c>
      <c r="O147" s="62" t="str">
        <f t="shared" ref="O147:O210" si="43">IF(SUM(N142:N152)&gt;0,SUMPRODUCT(N142:N152,M142:M152)/SUM(M142:M152),"")</f>
        <v/>
      </c>
      <c r="P147" s="63">
        <v>91</v>
      </c>
      <c r="R147">
        <v>216</v>
      </c>
      <c r="S147"/>
      <c r="T147">
        <v>216</v>
      </c>
      <c r="U147">
        <v>216</v>
      </c>
      <c r="AY147" s="23" t="str">
        <f t="shared" si="42"/>
        <v/>
      </c>
      <c r="AZ147" s="23" t="str">
        <f t="shared" si="34"/>
        <v/>
      </c>
      <c r="BA147" s="23" t="str">
        <f t="shared" si="35"/>
        <v/>
      </c>
      <c r="BC147" s="26" t="str">
        <f t="shared" si="36"/>
        <v/>
      </c>
      <c r="BD147" s="26">
        <f t="shared" si="37"/>
        <v>216</v>
      </c>
      <c r="BF147" s="25">
        <f>IF('(4) - Britse prijzen'!L240&gt;0,'(4) - Britse prijzen'!L240,"")</f>
        <v>322.55693985733467</v>
      </c>
      <c r="BG147" s="25">
        <f t="shared" si="30"/>
        <v>215.42277594293387</v>
      </c>
      <c r="BI147" s="22">
        <v>263</v>
      </c>
      <c r="BO147" s="23">
        <v>190</v>
      </c>
      <c r="BT147" s="23">
        <f t="shared" si="38"/>
        <v>226.5</v>
      </c>
      <c r="BU147" s="23">
        <f t="shared" si="39"/>
        <v>2</v>
      </c>
      <c r="BV147" s="26">
        <f t="shared" si="40"/>
        <v>217.27777777777777</v>
      </c>
      <c r="BW147" s="68">
        <f t="shared" si="41"/>
        <v>216</v>
      </c>
    </row>
    <row r="148" spans="1:76" x14ac:dyDescent="0.25">
      <c r="A148" s="21">
        <v>1736</v>
      </c>
      <c r="B148" s="35">
        <v>9.61</v>
      </c>
      <c r="C148" s="23">
        <v>0.49715909090909088</v>
      </c>
      <c r="D148" s="23">
        <f t="shared" si="21"/>
        <v>3.9772727272727271</v>
      </c>
      <c r="E148" s="23">
        <f t="shared" si="22"/>
        <v>2.4162285714285714</v>
      </c>
      <c r="F148" s="24">
        <f t="shared" si="23"/>
        <v>2.3859649122807016</v>
      </c>
      <c r="O148" s="62">
        <f t="shared" si="43"/>
        <v>92</v>
      </c>
      <c r="P148" s="63">
        <v>91</v>
      </c>
      <c r="R148">
        <v>216</v>
      </c>
      <c r="S148"/>
      <c r="T148">
        <v>216</v>
      </c>
      <c r="U148">
        <v>216</v>
      </c>
      <c r="AY148" s="23" t="str">
        <f t="shared" si="42"/>
        <v/>
      </c>
      <c r="AZ148" s="23" t="str">
        <f t="shared" si="34"/>
        <v/>
      </c>
      <c r="BA148" s="23" t="str">
        <f t="shared" si="35"/>
        <v/>
      </c>
      <c r="BC148" s="26" t="str">
        <f t="shared" si="36"/>
        <v/>
      </c>
      <c r="BD148" s="26">
        <f t="shared" si="37"/>
        <v>216</v>
      </c>
      <c r="BF148" s="25">
        <f>IF('(4) - Britse prijzen'!L241&gt;0,'(4) - Britse prijzen'!L241,"")</f>
        <v>319.14879105884205</v>
      </c>
      <c r="BG148" s="25">
        <f t="shared" si="30"/>
        <v>214.05951642353685</v>
      </c>
      <c r="BI148" s="22">
        <v>194</v>
      </c>
      <c r="BO148" s="23">
        <v>138</v>
      </c>
      <c r="BT148" s="23">
        <f t="shared" si="38"/>
        <v>166</v>
      </c>
      <c r="BU148" s="23">
        <f t="shared" si="39"/>
        <v>2</v>
      </c>
      <c r="BV148" s="26">
        <f t="shared" si="40"/>
        <v>213.75</v>
      </c>
      <c r="BW148" s="68">
        <f t="shared" si="41"/>
        <v>216</v>
      </c>
    </row>
    <row r="149" spans="1:76" x14ac:dyDescent="0.25">
      <c r="A149" s="21">
        <v>1737</v>
      </c>
      <c r="B149" s="35">
        <v>9.61</v>
      </c>
      <c r="C149" s="23">
        <v>0.49715909090909088</v>
      </c>
      <c r="D149" s="23">
        <f t="shared" ref="D149:D180" si="44">C149*8</f>
        <v>3.9772727272727271</v>
      </c>
      <c r="E149" s="23">
        <f t="shared" ref="E149:E180" si="45">B149/D149</f>
        <v>2.4162285714285714</v>
      </c>
      <c r="F149" s="24">
        <f t="shared" ref="F149:F181" si="46">17/7.125</f>
        <v>2.3859649122807016</v>
      </c>
      <c r="O149" s="62">
        <f t="shared" si="43"/>
        <v>90.5</v>
      </c>
      <c r="P149" s="63">
        <v>91</v>
      </c>
      <c r="R149">
        <v>216</v>
      </c>
      <c r="S149"/>
      <c r="T149">
        <v>216</v>
      </c>
      <c r="U149">
        <v>216</v>
      </c>
      <c r="AY149" s="23" t="str">
        <f t="shared" si="42"/>
        <v/>
      </c>
      <c r="AZ149" s="23" t="str">
        <f t="shared" si="34"/>
        <v/>
      </c>
      <c r="BA149" s="23" t="str">
        <f t="shared" si="35"/>
        <v/>
      </c>
      <c r="BC149" s="26" t="str">
        <f t="shared" si="36"/>
        <v/>
      </c>
      <c r="BD149" s="26">
        <f t="shared" si="37"/>
        <v>216</v>
      </c>
      <c r="BF149" s="25">
        <f>IF('(4) - Britse prijzen'!L242&gt;0,'(4) - Britse prijzen'!L242,"")</f>
        <v>317.23341946959175</v>
      </c>
      <c r="BG149" s="25">
        <f t="shared" si="30"/>
        <v>213.29336778783673</v>
      </c>
      <c r="BI149" s="22">
        <v>259</v>
      </c>
      <c r="BO149" s="23">
        <v>135</v>
      </c>
      <c r="BT149" s="23">
        <f t="shared" si="38"/>
        <v>197</v>
      </c>
      <c r="BU149" s="23">
        <f t="shared" si="39"/>
        <v>2</v>
      </c>
      <c r="BV149" s="26">
        <f t="shared" si="40"/>
        <v>216.125</v>
      </c>
      <c r="BW149" s="68">
        <f t="shared" si="41"/>
        <v>216</v>
      </c>
      <c r="BX149" s="23">
        <f>'(4) - Britse prijzen'!AA242</f>
        <v>338.30698720695358</v>
      </c>
    </row>
    <row r="150" spans="1:76" x14ac:dyDescent="0.25">
      <c r="A150" s="21">
        <v>1738</v>
      </c>
      <c r="B150" s="35">
        <v>9.61</v>
      </c>
      <c r="C150" s="23">
        <v>0.49715909090909088</v>
      </c>
      <c r="D150" s="23">
        <f t="shared" si="44"/>
        <v>3.9772727272727271</v>
      </c>
      <c r="E150" s="23">
        <f t="shared" si="45"/>
        <v>2.4162285714285714</v>
      </c>
      <c r="F150" s="24">
        <f t="shared" si="46"/>
        <v>2.3859649122807016</v>
      </c>
      <c r="O150" s="62">
        <f t="shared" si="43"/>
        <v>90.333333333333329</v>
      </c>
      <c r="P150" s="63">
        <v>91</v>
      </c>
      <c r="R150">
        <v>216</v>
      </c>
      <c r="S150"/>
      <c r="T150">
        <v>216</v>
      </c>
      <c r="U150">
        <v>216</v>
      </c>
      <c r="AY150" s="23" t="str">
        <f t="shared" si="42"/>
        <v/>
      </c>
      <c r="AZ150" s="23" t="str">
        <f t="shared" si="34"/>
        <v/>
      </c>
      <c r="BA150" s="23" t="str">
        <f t="shared" si="35"/>
        <v/>
      </c>
      <c r="BC150" s="26" t="str">
        <f t="shared" si="36"/>
        <v/>
      </c>
      <c r="BD150" s="26">
        <f t="shared" si="37"/>
        <v>216</v>
      </c>
      <c r="BF150" s="25">
        <f>IF('(4) - Britse prijzen'!L243&gt;0,'(4) - Britse prijzen'!L243,"")</f>
        <v>322.18830335464048</v>
      </c>
      <c r="BG150" s="25">
        <f t="shared" ref="BG150:BG181" si="47">AVERAGE(BC150:BF150)*0.8</f>
        <v>215.27532134185623</v>
      </c>
      <c r="BO150" s="23">
        <v>139</v>
      </c>
      <c r="BT150" s="23">
        <f t="shared" si="38"/>
        <v>139</v>
      </c>
      <c r="BU150" s="23">
        <f t="shared" si="39"/>
        <v>1</v>
      </c>
      <c r="BV150" s="26">
        <f t="shared" si="40"/>
        <v>226.38888888888889</v>
      </c>
      <c r="BW150" s="68">
        <f t="shared" si="41"/>
        <v>216</v>
      </c>
      <c r="BX150" s="23">
        <f>'(4) - Britse prijzen'!AA243</f>
        <v>355.68577079635196</v>
      </c>
    </row>
    <row r="151" spans="1:76" x14ac:dyDescent="0.25">
      <c r="A151" s="21">
        <v>1739</v>
      </c>
      <c r="B151" s="35">
        <v>9.61</v>
      </c>
      <c r="C151" s="23">
        <v>0.49715909090909088</v>
      </c>
      <c r="D151" s="23">
        <f t="shared" si="44"/>
        <v>3.9772727272727271</v>
      </c>
      <c r="E151" s="23">
        <f t="shared" si="45"/>
        <v>2.4162285714285714</v>
      </c>
      <c r="F151" s="24">
        <f t="shared" si="46"/>
        <v>2.3859649122807016</v>
      </c>
      <c r="O151" s="62">
        <f t="shared" si="43"/>
        <v>88.428571428571431</v>
      </c>
      <c r="AY151" s="23" t="str">
        <f t="shared" si="42"/>
        <v/>
      </c>
      <c r="AZ151" s="23" t="str">
        <f t="shared" si="34"/>
        <v/>
      </c>
      <c r="BA151" s="23" t="str">
        <f t="shared" si="35"/>
        <v/>
      </c>
      <c r="BC151" s="26" t="str">
        <f t="shared" si="36"/>
        <v/>
      </c>
      <c r="BD151" s="26" t="str">
        <f t="shared" si="37"/>
        <v/>
      </c>
      <c r="BF151" s="25">
        <f>IF('(4) - Britse prijzen'!L244&gt;0,'(4) - Britse prijzen'!L244,"")</f>
        <v>309.68300853384522</v>
      </c>
      <c r="BG151" s="25">
        <f t="shared" si="47"/>
        <v>247.74640682707619</v>
      </c>
      <c r="BO151" s="23" t="s">
        <v>285</v>
      </c>
      <c r="BR151" s="74">
        <v>287</v>
      </c>
      <c r="BT151" s="23">
        <f t="shared" si="38"/>
        <v>287</v>
      </c>
      <c r="BU151" s="23">
        <f t="shared" si="39"/>
        <v>1</v>
      </c>
      <c r="BV151" s="26">
        <f t="shared" si="40"/>
        <v>216.1764705882353</v>
      </c>
      <c r="BW151" s="68" t="str">
        <f t="shared" si="41"/>
        <v/>
      </c>
      <c r="BX151" s="23">
        <f>'(4) - Britse prijzen'!AA244</f>
        <v>344.59645174406921</v>
      </c>
    </row>
    <row r="152" spans="1:76" x14ac:dyDescent="0.25">
      <c r="A152" s="21">
        <v>1740</v>
      </c>
      <c r="B152" s="35">
        <v>9.61</v>
      </c>
      <c r="C152" s="23">
        <v>0.49715909090909088</v>
      </c>
      <c r="D152" s="23">
        <f t="shared" si="44"/>
        <v>3.9772727272727271</v>
      </c>
      <c r="E152" s="23">
        <f t="shared" si="45"/>
        <v>2.4162285714285714</v>
      </c>
      <c r="F152" s="24">
        <f t="shared" si="46"/>
        <v>2.3859649122807016</v>
      </c>
      <c r="O152" s="62">
        <f t="shared" si="43"/>
        <v>88.428571428571431</v>
      </c>
      <c r="AY152" s="23" t="str">
        <f t="shared" si="42"/>
        <v/>
      </c>
      <c r="AZ152" s="23" t="str">
        <f t="shared" si="34"/>
        <v/>
      </c>
      <c r="BA152" s="23" t="str">
        <f t="shared" si="35"/>
        <v/>
      </c>
      <c r="BC152" s="26" t="str">
        <f t="shared" si="36"/>
        <v/>
      </c>
      <c r="BD152" s="26" t="str">
        <f t="shared" si="37"/>
        <v/>
      </c>
      <c r="BF152" s="25">
        <f>IF('(4) - Britse prijzen'!L245&gt;0,'(4) - Britse prijzen'!L245,"")</f>
        <v>311.98507691586678</v>
      </c>
      <c r="BG152" s="25">
        <f t="shared" si="47"/>
        <v>249.58806153269344</v>
      </c>
      <c r="BT152" s="23" t="str">
        <f t="shared" si="38"/>
        <v/>
      </c>
      <c r="BU152" s="23" t="str">
        <f t="shared" si="39"/>
        <v/>
      </c>
      <c r="BV152" s="26">
        <f t="shared" si="40"/>
        <v>214.6</v>
      </c>
      <c r="BW152" s="68" t="str">
        <f t="shared" si="41"/>
        <v/>
      </c>
      <c r="BX152" s="23">
        <f>'(4) - Britse prijzen'!AA245</f>
        <v>344.59645174406921</v>
      </c>
    </row>
    <row r="153" spans="1:76" x14ac:dyDescent="0.25">
      <c r="A153" s="21">
        <v>1741</v>
      </c>
      <c r="B153" s="35">
        <v>9.61</v>
      </c>
      <c r="C153" s="23">
        <v>0.49715909090909088</v>
      </c>
      <c r="D153" s="23">
        <f t="shared" si="44"/>
        <v>3.9772727272727271</v>
      </c>
      <c r="E153" s="23">
        <f t="shared" si="45"/>
        <v>2.4162285714285714</v>
      </c>
      <c r="F153" s="24">
        <f t="shared" si="46"/>
        <v>2.3859649122807016</v>
      </c>
      <c r="G153" s="22">
        <v>92</v>
      </c>
      <c r="M153" s="23">
        <v>1</v>
      </c>
      <c r="N153" s="60">
        <f>AVERAGE(G153:L153)</f>
        <v>92</v>
      </c>
      <c r="O153" s="62">
        <f t="shared" si="43"/>
        <v>84.5</v>
      </c>
      <c r="AY153" s="23" t="str">
        <f t="shared" si="42"/>
        <v/>
      </c>
      <c r="AZ153" s="23" t="str">
        <f t="shared" si="34"/>
        <v/>
      </c>
      <c r="BA153" s="23" t="str">
        <f t="shared" si="35"/>
        <v/>
      </c>
      <c r="BC153" s="26" t="str">
        <f t="shared" si="36"/>
        <v/>
      </c>
      <c r="BD153" s="26" t="str">
        <f t="shared" si="37"/>
        <v/>
      </c>
      <c r="BF153" s="25">
        <f>IF('(4) - Britse prijzen'!L246&gt;0,'(4) - Britse prijzen'!L246,"")</f>
        <v>302.03163596498837</v>
      </c>
      <c r="BG153" s="25">
        <f t="shared" si="47"/>
        <v>241.62530877199072</v>
      </c>
      <c r="BT153" s="23" t="str">
        <f t="shared" si="38"/>
        <v/>
      </c>
      <c r="BU153" s="23" t="str">
        <f t="shared" si="39"/>
        <v/>
      </c>
      <c r="BV153" s="26">
        <f t="shared" si="40"/>
        <v>211.07142857142858</v>
      </c>
      <c r="BW153" s="68" t="str">
        <f t="shared" si="41"/>
        <v/>
      </c>
      <c r="BX153" s="23">
        <f>'(4) - Britse prijzen'!AA246</f>
        <v>334.50855615011102</v>
      </c>
    </row>
    <row r="154" spans="1:76" x14ac:dyDescent="0.25">
      <c r="A154" s="21">
        <v>1742</v>
      </c>
      <c r="B154" s="35">
        <v>9.61</v>
      </c>
      <c r="C154" s="23">
        <v>0.49715909090909088</v>
      </c>
      <c r="D154" s="23">
        <f t="shared" si="44"/>
        <v>3.9772727272727271</v>
      </c>
      <c r="E154" s="23">
        <f t="shared" si="45"/>
        <v>2.4162285714285714</v>
      </c>
      <c r="F154" s="24">
        <f t="shared" si="46"/>
        <v>2.3859649122807016</v>
      </c>
      <c r="G154" s="22">
        <v>62</v>
      </c>
      <c r="H154" s="23">
        <v>103</v>
      </c>
      <c r="I154" s="23">
        <v>105</v>
      </c>
      <c r="M154" s="23">
        <v>3</v>
      </c>
      <c r="N154" s="60">
        <f>AVERAGE(G154:L154)</f>
        <v>90</v>
      </c>
      <c r="O154" s="62">
        <f>IF(SUM(N149:N159)&gt;0,SUMPRODUCT(N149:N159,M149:M159)/SUM(M149:M159),"")</f>
        <v>84.5</v>
      </c>
      <c r="AY154" s="23" t="str">
        <f t="shared" si="42"/>
        <v/>
      </c>
      <c r="AZ154" s="23" t="str">
        <f t="shared" si="34"/>
        <v/>
      </c>
      <c r="BA154" s="23" t="str">
        <f t="shared" si="35"/>
        <v/>
      </c>
      <c r="BC154" s="26" t="str">
        <f t="shared" si="36"/>
        <v/>
      </c>
      <c r="BD154" s="26" t="str">
        <f t="shared" si="37"/>
        <v/>
      </c>
      <c r="BF154" s="25">
        <f>IF('(4) - Britse prijzen'!L247&gt;0,'(4) - Britse prijzen'!L247,"")</f>
        <v>329.73345396951709</v>
      </c>
      <c r="BG154" s="25">
        <f t="shared" si="47"/>
        <v>263.78676317561366</v>
      </c>
      <c r="BI154" s="22">
        <v>216</v>
      </c>
      <c r="BO154" s="23">
        <v>200</v>
      </c>
      <c r="BT154" s="23">
        <f t="shared" si="38"/>
        <v>208</v>
      </c>
      <c r="BU154" s="23">
        <f t="shared" si="39"/>
        <v>2</v>
      </c>
      <c r="BV154" s="26">
        <f t="shared" si="40"/>
        <v>218.58333333333334</v>
      </c>
      <c r="BW154" s="68" t="str">
        <f t="shared" si="41"/>
        <v/>
      </c>
      <c r="BX154" s="23">
        <f>'(4) - Britse prijzen'!AA247</f>
        <v>334.50855615011102</v>
      </c>
    </row>
    <row r="155" spans="1:76" x14ac:dyDescent="0.25">
      <c r="A155" s="21">
        <v>1743</v>
      </c>
      <c r="B155" s="35">
        <v>9.61</v>
      </c>
      <c r="C155" s="23">
        <v>0.49715909090909088</v>
      </c>
      <c r="D155" s="23">
        <f t="shared" si="44"/>
        <v>3.9772727272727271</v>
      </c>
      <c r="E155" s="23">
        <f t="shared" si="45"/>
        <v>2.4162285714285714</v>
      </c>
      <c r="F155" s="24">
        <f t="shared" si="46"/>
        <v>2.3859649122807016</v>
      </c>
      <c r="G155" s="22">
        <v>86</v>
      </c>
      <c r="H155" s="23">
        <v>94</v>
      </c>
      <c r="M155" s="23">
        <v>2</v>
      </c>
      <c r="N155" s="60">
        <f>AVERAGE(G155:L155)</f>
        <v>90</v>
      </c>
      <c r="O155" s="62">
        <f t="shared" si="43"/>
        <v>82.111111111111114</v>
      </c>
      <c r="AY155" s="23" t="str">
        <f t="shared" si="42"/>
        <v/>
      </c>
      <c r="AZ155" s="23" t="str">
        <f t="shared" si="34"/>
        <v/>
      </c>
      <c r="BA155" s="23" t="str">
        <f t="shared" si="35"/>
        <v/>
      </c>
      <c r="BC155" s="26" t="str">
        <f t="shared" si="36"/>
        <v/>
      </c>
      <c r="BD155" s="26" t="str">
        <f t="shared" si="37"/>
        <v/>
      </c>
      <c r="BF155" s="25">
        <f>IF('(4) - Britse prijzen'!L248&gt;0,'(4) - Britse prijzen'!L248,"")</f>
        <v>329.73345396951709</v>
      </c>
      <c r="BG155" s="25">
        <f t="shared" si="47"/>
        <v>263.78676317561366</v>
      </c>
      <c r="BI155" s="22">
        <v>275</v>
      </c>
      <c r="BN155" s="23">
        <v>264</v>
      </c>
      <c r="BO155" s="23">
        <v>249</v>
      </c>
      <c r="BP155" s="23">
        <v>224</v>
      </c>
      <c r="BT155" s="23">
        <f t="shared" si="38"/>
        <v>253</v>
      </c>
      <c r="BU155" s="23">
        <f t="shared" si="39"/>
        <v>4</v>
      </c>
      <c r="BV155" s="26">
        <f t="shared" si="40"/>
        <v>221.63636363636363</v>
      </c>
      <c r="BW155" s="68" t="str">
        <f t="shared" si="41"/>
        <v/>
      </c>
      <c r="BX155" s="23">
        <f>'(4) - Britse prijzen'!AA248</f>
        <v>329.44022452595379</v>
      </c>
    </row>
    <row r="156" spans="1:76" x14ac:dyDescent="0.25">
      <c r="A156" s="21">
        <v>1744</v>
      </c>
      <c r="B156" s="35">
        <v>9.61</v>
      </c>
      <c r="C156" s="23">
        <v>0.46666666666666667</v>
      </c>
      <c r="D156" s="23">
        <f t="shared" si="44"/>
        <v>3.7333333333333334</v>
      </c>
      <c r="E156" s="23">
        <f t="shared" si="45"/>
        <v>2.5741071428571427</v>
      </c>
      <c r="F156" s="24">
        <f t="shared" si="46"/>
        <v>2.3859649122807016</v>
      </c>
      <c r="G156" s="22">
        <v>77</v>
      </c>
      <c r="M156" s="23">
        <v>1</v>
      </c>
      <c r="N156" s="60">
        <f>AVERAGE(G156:L156)</f>
        <v>77</v>
      </c>
      <c r="O156" s="62">
        <f t="shared" si="43"/>
        <v>84.2</v>
      </c>
      <c r="AY156" s="23" t="str">
        <f t="shared" si="42"/>
        <v/>
      </c>
      <c r="AZ156" s="23" t="str">
        <f t="shared" si="34"/>
        <v/>
      </c>
      <c r="BA156" s="23" t="str">
        <f t="shared" si="35"/>
        <v/>
      </c>
      <c r="BC156" s="26" t="str">
        <f t="shared" si="36"/>
        <v/>
      </c>
      <c r="BD156" s="26" t="str">
        <f t="shared" si="37"/>
        <v/>
      </c>
      <c r="BF156" s="25">
        <f>IF('(4) - Britse prijzen'!L249&gt;0,'(4) - Britse prijzen'!L249,"")</f>
        <v>329.73345396951709</v>
      </c>
      <c r="BG156" s="25">
        <f t="shared" si="47"/>
        <v>263.78676317561366</v>
      </c>
      <c r="BO156" s="23">
        <v>186</v>
      </c>
      <c r="BT156" s="23">
        <f t="shared" si="38"/>
        <v>186</v>
      </c>
      <c r="BU156" s="23">
        <f t="shared" si="39"/>
        <v>1</v>
      </c>
      <c r="BV156" s="26">
        <f t="shared" si="40"/>
        <v>223.81818181818181</v>
      </c>
      <c r="BW156" s="68" t="str">
        <f t="shared" si="41"/>
        <v/>
      </c>
      <c r="BX156" s="23">
        <f>'(4) - Britse prijzen'!AA249</f>
        <v>319.29434284348241</v>
      </c>
    </row>
    <row r="157" spans="1:76" x14ac:dyDescent="0.25">
      <c r="A157" s="21">
        <v>1745</v>
      </c>
      <c r="B157" s="35">
        <v>9.61</v>
      </c>
      <c r="C157" s="23">
        <v>0.46666666666666667</v>
      </c>
      <c r="D157" s="23">
        <f t="shared" si="44"/>
        <v>3.7333333333333334</v>
      </c>
      <c r="E157" s="23">
        <f t="shared" si="45"/>
        <v>2.5741071428571427</v>
      </c>
      <c r="F157" s="24">
        <f t="shared" si="46"/>
        <v>2.3859649122807016</v>
      </c>
      <c r="O157" s="62">
        <f t="shared" si="43"/>
        <v>84.2</v>
      </c>
      <c r="AY157" s="23" t="str">
        <f t="shared" si="42"/>
        <v/>
      </c>
      <c r="AZ157" s="23" t="str">
        <f t="shared" si="34"/>
        <v/>
      </c>
      <c r="BA157" s="23" t="str">
        <f t="shared" si="35"/>
        <v/>
      </c>
      <c r="BC157" s="26" t="str">
        <f t="shared" si="36"/>
        <v/>
      </c>
      <c r="BD157" s="26" t="str">
        <f t="shared" si="37"/>
        <v/>
      </c>
      <c r="BF157" s="25">
        <f>IF('(4) - Britse prijzen'!L250&gt;0,'(4) - Britse prijzen'!L250,"")</f>
        <v>307.11802696466543</v>
      </c>
      <c r="BG157" s="25">
        <f t="shared" si="47"/>
        <v>245.69442157173236</v>
      </c>
      <c r="BT157" s="23" t="str">
        <f t="shared" si="38"/>
        <v/>
      </c>
      <c r="BU157" s="23" t="str">
        <f t="shared" si="39"/>
        <v/>
      </c>
      <c r="BV157" s="26">
        <f t="shared" si="40"/>
        <v>217.5</v>
      </c>
      <c r="BW157" s="68" t="str">
        <f t="shared" si="41"/>
        <v/>
      </c>
      <c r="BX157" s="23">
        <f>'(4) - Britse prijzen'!AA250</f>
        <v>319.29434284348241</v>
      </c>
    </row>
    <row r="158" spans="1:76" x14ac:dyDescent="0.25">
      <c r="A158" s="21">
        <v>1746</v>
      </c>
      <c r="B158" s="35">
        <v>9.61</v>
      </c>
      <c r="C158" s="23">
        <v>0.46666666666666667</v>
      </c>
      <c r="D158" s="23">
        <f t="shared" si="44"/>
        <v>3.7333333333333334</v>
      </c>
      <c r="E158" s="23">
        <f t="shared" si="45"/>
        <v>2.5741071428571427</v>
      </c>
      <c r="F158" s="24">
        <f t="shared" si="46"/>
        <v>2.3859649122807016</v>
      </c>
      <c r="G158" s="22">
        <v>57</v>
      </c>
      <c r="M158" s="23">
        <v>1</v>
      </c>
      <c r="N158" s="60">
        <f>AVERAGE(G158:L158)</f>
        <v>57</v>
      </c>
      <c r="O158" s="62">
        <f t="shared" si="43"/>
        <v>84.2</v>
      </c>
      <c r="AY158" s="23" t="str">
        <f t="shared" si="42"/>
        <v/>
      </c>
      <c r="AZ158" s="23" t="str">
        <f t="shared" si="34"/>
        <v/>
      </c>
      <c r="BA158" s="23" t="str">
        <f t="shared" si="35"/>
        <v/>
      </c>
      <c r="BC158" s="26" t="str">
        <f t="shared" si="36"/>
        <v/>
      </c>
      <c r="BD158" s="26" t="str">
        <f t="shared" si="37"/>
        <v/>
      </c>
      <c r="BF158" s="25">
        <f>IF('(4) - Britse prijzen'!L251&gt;0,'(4) - Britse prijzen'!L251,"")</f>
        <v>294.10064622685343</v>
      </c>
      <c r="BG158" s="25">
        <f t="shared" si="47"/>
        <v>235.28051698148275</v>
      </c>
      <c r="BO158" s="23">
        <v>189</v>
      </c>
      <c r="BT158" s="23">
        <f t="shared" si="38"/>
        <v>189</v>
      </c>
      <c r="BU158" s="23">
        <f t="shared" si="39"/>
        <v>1</v>
      </c>
      <c r="BV158" s="26">
        <f t="shared" si="40"/>
        <v>217.5</v>
      </c>
      <c r="BW158" s="68" t="str">
        <f t="shared" si="41"/>
        <v/>
      </c>
      <c r="BX158" s="23">
        <f>'(4) - Britse prijzen'!AA251</f>
        <v>319.29434284348241</v>
      </c>
    </row>
    <row r="159" spans="1:76" x14ac:dyDescent="0.25">
      <c r="A159" s="21">
        <v>1747</v>
      </c>
      <c r="B159" s="35">
        <v>9.61</v>
      </c>
      <c r="C159" s="23">
        <v>0.42424242424242425</v>
      </c>
      <c r="D159" s="23">
        <f t="shared" si="44"/>
        <v>3.393939393939394</v>
      </c>
      <c r="E159" s="23">
        <f t="shared" si="45"/>
        <v>2.831517857142857</v>
      </c>
      <c r="F159" s="24">
        <f t="shared" si="46"/>
        <v>2.3859649122807016</v>
      </c>
      <c r="O159" s="62">
        <f t="shared" si="43"/>
        <v>84.454545454545453</v>
      </c>
      <c r="AY159" s="23" t="str">
        <f t="shared" si="42"/>
        <v/>
      </c>
      <c r="AZ159" s="23" t="str">
        <f t="shared" si="34"/>
        <v/>
      </c>
      <c r="BA159" s="23" t="str">
        <f t="shared" si="35"/>
        <v/>
      </c>
      <c r="BC159" s="26" t="str">
        <f t="shared" si="36"/>
        <v/>
      </c>
      <c r="BD159" s="26" t="str">
        <f t="shared" si="37"/>
        <v/>
      </c>
      <c r="BF159" s="25">
        <f>IF('(4) - Britse prijzen'!L252&gt;0,'(4) - Britse prijzen'!L252,"")</f>
        <v>288.05008186656539</v>
      </c>
      <c r="BG159" s="25">
        <f t="shared" si="47"/>
        <v>230.44006549325232</v>
      </c>
      <c r="BT159" s="23" t="str">
        <f t="shared" si="38"/>
        <v/>
      </c>
      <c r="BU159" s="23" t="str">
        <f t="shared" si="39"/>
        <v/>
      </c>
      <c r="BV159" s="26">
        <f t="shared" si="40"/>
        <v>229.16666666666666</v>
      </c>
      <c r="BW159" s="68" t="str">
        <f t="shared" si="41"/>
        <v/>
      </c>
      <c r="BX159" s="23">
        <f>'(4) - Britse prijzen'!AA252</f>
        <v>332.75211964368276</v>
      </c>
    </row>
    <row r="160" spans="1:76" x14ac:dyDescent="0.25">
      <c r="A160" s="21">
        <v>1748</v>
      </c>
      <c r="B160" s="35">
        <v>9.61</v>
      </c>
      <c r="C160" s="23">
        <v>0.42424242424242425</v>
      </c>
      <c r="D160" s="23">
        <f t="shared" si="44"/>
        <v>3.393939393939394</v>
      </c>
      <c r="E160" s="23">
        <f t="shared" si="45"/>
        <v>2.831517857142857</v>
      </c>
      <c r="F160" s="24">
        <f t="shared" si="46"/>
        <v>2.3859649122807016</v>
      </c>
      <c r="G160" s="22">
        <v>63</v>
      </c>
      <c r="M160" s="23">
        <v>1</v>
      </c>
      <c r="N160" s="60">
        <f>AVERAGE(G160:L160)</f>
        <v>63</v>
      </c>
      <c r="O160" s="62">
        <f t="shared" si="43"/>
        <v>85.9</v>
      </c>
      <c r="AY160" s="23" t="str">
        <f t="shared" si="42"/>
        <v/>
      </c>
      <c r="AZ160" s="23" t="str">
        <f t="shared" si="34"/>
        <v/>
      </c>
      <c r="BA160" s="23" t="str">
        <f t="shared" si="35"/>
        <v/>
      </c>
      <c r="BC160" s="26" t="str">
        <f t="shared" si="36"/>
        <v/>
      </c>
      <c r="BD160" s="26" t="str">
        <f t="shared" si="37"/>
        <v/>
      </c>
      <c r="BF160" s="25">
        <f>IF('(4) - Britse prijzen'!L253&gt;0,'(4) - Britse prijzen'!L253,"")</f>
        <v>292.12828719850637</v>
      </c>
      <c r="BG160" s="25">
        <f t="shared" si="47"/>
        <v>233.7026297588051</v>
      </c>
      <c r="BO160" s="23">
        <v>209</v>
      </c>
      <c r="BT160" s="23">
        <f t="shared" si="38"/>
        <v>209</v>
      </c>
      <c r="BU160" s="23">
        <f t="shared" si="39"/>
        <v>1</v>
      </c>
      <c r="BV160" s="26">
        <f t="shared" si="40"/>
        <v>233.4</v>
      </c>
      <c r="BW160" s="68" t="str">
        <f t="shared" si="41"/>
        <v/>
      </c>
      <c r="BX160" s="23">
        <f>'(4) - Britse prijzen'!AA253</f>
        <v>330.90049712259247</v>
      </c>
    </row>
    <row r="161" spans="1:76" x14ac:dyDescent="0.25">
      <c r="A161" s="21">
        <v>1749</v>
      </c>
      <c r="B161" s="35">
        <v>9.61</v>
      </c>
      <c r="C161" s="23">
        <v>0.42424242424242425</v>
      </c>
      <c r="D161" s="23">
        <f t="shared" si="44"/>
        <v>3.393939393939394</v>
      </c>
      <c r="E161" s="23">
        <f t="shared" si="45"/>
        <v>2.831517857142857</v>
      </c>
      <c r="F161" s="24">
        <f t="shared" si="46"/>
        <v>2.3859649122807016</v>
      </c>
      <c r="G161" s="22">
        <v>103</v>
      </c>
      <c r="M161" s="23">
        <v>1</v>
      </c>
      <c r="N161" s="60">
        <f>AVERAGE(G161:L161)</f>
        <v>103</v>
      </c>
      <c r="O161" s="62">
        <f t="shared" si="43"/>
        <v>89.1</v>
      </c>
      <c r="AY161" s="23" t="str">
        <f t="shared" si="42"/>
        <v/>
      </c>
      <c r="AZ161" s="23" t="str">
        <f t="shared" si="34"/>
        <v/>
      </c>
      <c r="BA161" s="23" t="str">
        <f t="shared" si="35"/>
        <v/>
      </c>
      <c r="BC161" s="26" t="str">
        <f t="shared" si="36"/>
        <v/>
      </c>
      <c r="BD161" s="26" t="str">
        <f t="shared" si="37"/>
        <v/>
      </c>
      <c r="BF161" s="25">
        <f>IF('(4) - Britse prijzen'!L254&gt;0,'(4) - Britse prijzen'!L254,"")</f>
        <v>291.2601496436817</v>
      </c>
      <c r="BG161" s="25">
        <f t="shared" si="47"/>
        <v>233.00811971494537</v>
      </c>
      <c r="BO161" s="23">
        <v>163</v>
      </c>
      <c r="BT161" s="23">
        <f t="shared" si="38"/>
        <v>163</v>
      </c>
      <c r="BU161" s="23">
        <f t="shared" si="39"/>
        <v>1</v>
      </c>
      <c r="BV161" s="26">
        <f t="shared" si="40"/>
        <v>250</v>
      </c>
      <c r="BW161" s="68" t="str">
        <f t="shared" si="41"/>
        <v/>
      </c>
      <c r="BX161" s="23">
        <f>'(4) - Britse prijzen'!AA254</f>
        <v>347.52940685892304</v>
      </c>
    </row>
    <row r="162" spans="1:76" x14ac:dyDescent="0.25">
      <c r="A162" s="21">
        <v>1750</v>
      </c>
      <c r="B162" s="35">
        <v>9.61</v>
      </c>
      <c r="C162" s="23">
        <v>0.42424242424242425</v>
      </c>
      <c r="D162" s="23">
        <f t="shared" si="44"/>
        <v>3.393939393939394</v>
      </c>
      <c r="E162" s="23">
        <f t="shared" si="45"/>
        <v>2.831517857142857</v>
      </c>
      <c r="F162" s="24">
        <f t="shared" si="46"/>
        <v>2.3859649122807016</v>
      </c>
      <c r="O162" s="62">
        <f t="shared" si="43"/>
        <v>92.1</v>
      </c>
      <c r="AY162" s="23" t="str">
        <f t="shared" si="42"/>
        <v/>
      </c>
      <c r="AZ162" s="23" t="str">
        <f t="shared" si="34"/>
        <v/>
      </c>
      <c r="BA162" s="23" t="str">
        <f t="shared" si="35"/>
        <v/>
      </c>
      <c r="BC162" s="26" t="str">
        <f t="shared" si="36"/>
        <v/>
      </c>
      <c r="BD162" s="26" t="str">
        <f t="shared" si="37"/>
        <v/>
      </c>
      <c r="BE162" t="str">
        <f>'(4) - Britse prijzen'!Z255</f>
        <v/>
      </c>
      <c r="BF162" s="25">
        <f>IF('(4) - Britse prijzen'!L255&gt;0,'(4) - Britse prijzen'!L255,"")</f>
        <v>342.87605707083293</v>
      </c>
      <c r="BG162" s="25">
        <f t="shared" si="47"/>
        <v>274.30084565666635</v>
      </c>
      <c r="BT162" s="23" t="str">
        <f t="shared" si="38"/>
        <v/>
      </c>
      <c r="BU162" s="23" t="str">
        <f t="shared" si="39"/>
        <v/>
      </c>
      <c r="BV162" s="26">
        <f t="shared" si="40"/>
        <v>258.60000000000002</v>
      </c>
      <c r="BW162" s="68" t="str">
        <f t="shared" si="41"/>
        <v/>
      </c>
      <c r="BX162" s="23">
        <f>'(4) - Britse prijzen'!AA255</f>
        <v>357.15236396353799</v>
      </c>
    </row>
    <row r="163" spans="1:76" x14ac:dyDescent="0.25">
      <c r="A163" s="21">
        <v>1751</v>
      </c>
      <c r="B163" s="35">
        <v>9.61</v>
      </c>
      <c r="C163" s="23">
        <v>0.42424242424242425</v>
      </c>
      <c r="D163" s="23">
        <f t="shared" si="44"/>
        <v>3.393939393939394</v>
      </c>
      <c r="E163" s="23">
        <f t="shared" si="45"/>
        <v>2.831517857142857</v>
      </c>
      <c r="F163" s="24">
        <f t="shared" si="46"/>
        <v>2.3859649122807016</v>
      </c>
      <c r="O163" s="62">
        <f t="shared" si="43"/>
        <v>95.166666666666671</v>
      </c>
      <c r="AY163" s="23" t="str">
        <f t="shared" si="42"/>
        <v/>
      </c>
      <c r="AZ163" s="23" t="str">
        <f t="shared" si="34"/>
        <v/>
      </c>
      <c r="BA163" s="23" t="str">
        <f t="shared" si="35"/>
        <v/>
      </c>
      <c r="BC163" s="26">
        <f t="shared" si="36"/>
        <v>222</v>
      </c>
      <c r="BD163" s="26" t="str">
        <f t="shared" si="37"/>
        <v/>
      </c>
      <c r="BE163">
        <f>'(4) - Britse prijzen'!Z256</f>
        <v>286.187076413277</v>
      </c>
      <c r="BF163" s="25">
        <f>IF('(4) - Britse prijzen'!L256&gt;0,'(4) - Britse prijzen'!L256,"")</f>
        <v>340.72913516652198</v>
      </c>
      <c r="BG163" s="25">
        <f t="shared" si="47"/>
        <v>226.37765642127977</v>
      </c>
      <c r="BT163" s="23" t="str">
        <f t="shared" si="38"/>
        <v/>
      </c>
      <c r="BU163" s="23" t="str">
        <f t="shared" si="39"/>
        <v/>
      </c>
      <c r="BV163" s="26">
        <f t="shared" si="40"/>
        <v>258.60000000000002</v>
      </c>
      <c r="BW163" s="68" t="str">
        <f t="shared" si="41"/>
        <v/>
      </c>
      <c r="BX163" s="23">
        <f>'(4) - Britse prijzen'!AA256</f>
        <v>359.15717772729505</v>
      </c>
    </row>
    <row r="164" spans="1:76" x14ac:dyDescent="0.25">
      <c r="A164" s="21">
        <v>1752</v>
      </c>
      <c r="B164" s="35">
        <v>9.61</v>
      </c>
      <c r="C164" s="23">
        <v>0.42424242424242425</v>
      </c>
      <c r="D164" s="23">
        <f t="shared" si="44"/>
        <v>3.393939393939394</v>
      </c>
      <c r="E164" s="23">
        <f t="shared" si="45"/>
        <v>2.831517857142857</v>
      </c>
      <c r="F164" s="24">
        <f t="shared" si="46"/>
        <v>2.3859649122807016</v>
      </c>
      <c r="G164" s="22">
        <v>84</v>
      </c>
      <c r="H164" s="23">
        <v>95</v>
      </c>
      <c r="M164" s="23">
        <v>2</v>
      </c>
      <c r="N164" s="60">
        <f t="shared" ref="N164:N176" si="48">AVERAGE(G164:L164)</f>
        <v>89.5</v>
      </c>
      <c r="O164" s="62">
        <f t="shared" si="43"/>
        <v>93.453333333333333</v>
      </c>
      <c r="AY164" s="23" t="str">
        <f t="shared" si="42"/>
        <v/>
      </c>
      <c r="AZ164" s="23" t="str">
        <f t="shared" si="34"/>
        <v/>
      </c>
      <c r="BA164" s="23" t="str">
        <f t="shared" si="35"/>
        <v/>
      </c>
      <c r="BC164" s="26">
        <f t="shared" si="36"/>
        <v>222</v>
      </c>
      <c r="BD164" s="26" t="str">
        <f t="shared" si="37"/>
        <v/>
      </c>
      <c r="BE164">
        <f>'(4) - Britse prijzen'!Z257</f>
        <v>286.187076413277</v>
      </c>
      <c r="BF164" s="25">
        <f>IF('(4) - Britse prijzen'!L257&gt;0,'(4) - Britse prijzen'!L257,"")</f>
        <v>335.90399490817259</v>
      </c>
      <c r="BG164" s="25">
        <f t="shared" si="47"/>
        <v>225.09095235238658</v>
      </c>
      <c r="BO164" s="23">
        <v>322</v>
      </c>
      <c r="BP164" s="23">
        <v>253</v>
      </c>
      <c r="BT164" s="23">
        <f t="shared" si="38"/>
        <v>287.5</v>
      </c>
      <c r="BU164" s="23">
        <f t="shared" si="39"/>
        <v>2</v>
      </c>
      <c r="BV164" s="26">
        <f t="shared" si="40"/>
        <v>263.08333333333331</v>
      </c>
      <c r="BW164" s="68" t="str">
        <f t="shared" si="41"/>
        <v/>
      </c>
      <c r="BX164" s="23">
        <f>'(4) - Britse prijzen'!AA257</f>
        <v>360.62293591435082</v>
      </c>
    </row>
    <row r="165" spans="1:76" x14ac:dyDescent="0.25">
      <c r="A165" s="21">
        <v>1753</v>
      </c>
      <c r="B165" s="35">
        <v>9.61</v>
      </c>
      <c r="C165" s="23">
        <v>0.42424242424242425</v>
      </c>
      <c r="D165" s="23">
        <f t="shared" si="44"/>
        <v>3.393939393939394</v>
      </c>
      <c r="E165" s="23">
        <f t="shared" si="45"/>
        <v>2.831517857142857</v>
      </c>
      <c r="F165" s="24">
        <f t="shared" si="46"/>
        <v>2.3859649122807016</v>
      </c>
      <c r="G165" s="22">
        <v>94</v>
      </c>
      <c r="H165" s="23">
        <v>106</v>
      </c>
      <c r="M165" s="23">
        <v>2</v>
      </c>
      <c r="N165" s="60">
        <f t="shared" si="48"/>
        <v>100</v>
      </c>
      <c r="O165" s="62">
        <f t="shared" si="43"/>
        <v>92.112499999999997</v>
      </c>
      <c r="AY165" s="23" t="str">
        <f t="shared" si="42"/>
        <v/>
      </c>
      <c r="AZ165" s="23" t="str">
        <f t="shared" si="34"/>
        <v/>
      </c>
      <c r="BA165" s="23" t="str">
        <f t="shared" si="35"/>
        <v/>
      </c>
      <c r="BC165" s="26">
        <f t="shared" si="36"/>
        <v>222</v>
      </c>
      <c r="BD165" s="26" t="str">
        <f t="shared" si="37"/>
        <v/>
      </c>
      <c r="BE165">
        <f>'(4) - Britse prijzen'!Z258</f>
        <v>221.65080410731861</v>
      </c>
      <c r="BF165" s="25">
        <f>IF('(4) - Britse prijzen'!L258&gt;0,'(4) - Britse prijzen'!L258,"")</f>
        <v>331.68863462786209</v>
      </c>
      <c r="BG165" s="25">
        <f t="shared" si="47"/>
        <v>206.75718366271485</v>
      </c>
      <c r="BT165" s="23" t="str">
        <f t="shared" si="38"/>
        <v/>
      </c>
      <c r="BU165" s="23" t="str">
        <f t="shared" si="39"/>
        <v/>
      </c>
      <c r="BV165" s="26">
        <f t="shared" si="40"/>
        <v>258.07142857142856</v>
      </c>
      <c r="BW165" s="68" t="str">
        <f t="shared" si="41"/>
        <v/>
      </c>
      <c r="BX165" s="23">
        <f>'(4) - Britse prijzen'!AA258</f>
        <v>354.76396983697157</v>
      </c>
    </row>
    <row r="166" spans="1:76" x14ac:dyDescent="0.25">
      <c r="A166" s="21">
        <v>1754</v>
      </c>
      <c r="B166" s="35">
        <v>9.61</v>
      </c>
      <c r="C166" s="23">
        <v>0.42424242424242425</v>
      </c>
      <c r="D166" s="23">
        <f t="shared" si="44"/>
        <v>3.393939393939394</v>
      </c>
      <c r="E166" s="23">
        <f t="shared" si="45"/>
        <v>2.831517857142857</v>
      </c>
      <c r="F166" s="24">
        <f t="shared" si="46"/>
        <v>2.3859649122807016</v>
      </c>
      <c r="G166" s="22">
        <v>102</v>
      </c>
      <c r="H166" s="23">
        <v>110</v>
      </c>
      <c r="M166" s="23">
        <v>2</v>
      </c>
      <c r="N166" s="60">
        <f t="shared" si="48"/>
        <v>106</v>
      </c>
      <c r="O166" s="62">
        <f t="shared" si="43"/>
        <v>91.822222222222223</v>
      </c>
      <c r="AY166" s="23" t="str">
        <f t="shared" si="42"/>
        <v/>
      </c>
      <c r="AZ166" s="23" t="str">
        <f t="shared" si="34"/>
        <v/>
      </c>
      <c r="BA166" s="23" t="str">
        <f t="shared" si="35"/>
        <v/>
      </c>
      <c r="BC166" s="26">
        <f>IF(SUM(AX161:AY171)&gt;0,SUMPRODUCT(AX161:AY171,AZ161:BA171)/SUM(AZ161:BA171),"")</f>
        <v>201</v>
      </c>
      <c r="BD166" s="26" t="str">
        <f t="shared" si="37"/>
        <v/>
      </c>
      <c r="BE166">
        <f>'(4) - Britse prijzen'!Z259</f>
        <v>260.46121667464536</v>
      </c>
      <c r="BF166" s="25">
        <f>IF('(4) - Britse prijzen'!L259&gt;0,'(4) - Britse prijzen'!L259,"")</f>
        <v>335.66023293799253</v>
      </c>
      <c r="BG166" s="25">
        <f t="shared" si="47"/>
        <v>212.56571989670343</v>
      </c>
      <c r="BI166" s="22">
        <v>329</v>
      </c>
      <c r="BJ166" s="23">
        <v>318</v>
      </c>
      <c r="BN166" s="23">
        <v>304</v>
      </c>
      <c r="BO166" s="23">
        <v>227</v>
      </c>
      <c r="BT166" s="23">
        <f t="shared" si="38"/>
        <v>294.5</v>
      </c>
      <c r="BU166" s="23">
        <f t="shared" si="39"/>
        <v>4</v>
      </c>
      <c r="BV166" s="26">
        <f t="shared" si="40"/>
        <v>257.57142857142856</v>
      </c>
      <c r="BW166" s="68" t="str">
        <f t="shared" si="41"/>
        <v/>
      </c>
      <c r="BX166" s="23">
        <f>'(4) - Britse prijzen'!AA259</f>
        <v>353.40854735512738</v>
      </c>
    </row>
    <row r="167" spans="1:76" x14ac:dyDescent="0.25">
      <c r="A167" s="21">
        <v>1755</v>
      </c>
      <c r="B167" s="35">
        <v>9.61</v>
      </c>
      <c r="C167" s="23">
        <v>0.42424242424242425</v>
      </c>
      <c r="D167" s="23">
        <f t="shared" si="44"/>
        <v>3.393939393939394</v>
      </c>
      <c r="E167" s="23">
        <f t="shared" si="45"/>
        <v>2.831517857142857</v>
      </c>
      <c r="F167" s="24">
        <f t="shared" si="46"/>
        <v>2.3859649122807016</v>
      </c>
      <c r="G167" s="22">
        <v>107</v>
      </c>
      <c r="M167" s="23">
        <v>1</v>
      </c>
      <c r="N167" s="60">
        <f t="shared" si="48"/>
        <v>107</v>
      </c>
      <c r="O167" s="62">
        <f t="shared" si="43"/>
        <v>91.463157894736838</v>
      </c>
      <c r="AY167" s="23" t="str">
        <f t="shared" si="42"/>
        <v/>
      </c>
      <c r="AZ167" s="23" t="str">
        <f t="shared" si="34"/>
        <v/>
      </c>
      <c r="BA167" s="23" t="str">
        <f t="shared" si="35"/>
        <v/>
      </c>
      <c r="BC167" s="26">
        <f t="shared" si="36"/>
        <v>201</v>
      </c>
      <c r="BD167" s="26" t="str">
        <f t="shared" si="37"/>
        <v/>
      </c>
      <c r="BE167">
        <f>'(4) - Britse prijzen'!Z260</f>
        <v>260.46121667464536</v>
      </c>
      <c r="BF167" s="25">
        <f>IF('(4) - Britse prijzen'!L260&gt;0,'(4) - Britse prijzen'!L260,"")</f>
        <v>344.87066574041251</v>
      </c>
      <c r="BG167" s="25">
        <f t="shared" si="47"/>
        <v>215.02183531068209</v>
      </c>
      <c r="BO167" s="23">
        <v>272</v>
      </c>
      <c r="BT167" s="23">
        <f t="shared" si="38"/>
        <v>272</v>
      </c>
      <c r="BU167" s="23">
        <f t="shared" si="39"/>
        <v>1</v>
      </c>
      <c r="BV167" s="26">
        <f t="shared" si="40"/>
        <v>259.85714285714283</v>
      </c>
      <c r="BW167" s="68" t="str">
        <f t="shared" si="41"/>
        <v/>
      </c>
      <c r="BX167" s="23">
        <f>'(4) - Britse prijzen'!AA260</f>
        <v>353.64057612962381</v>
      </c>
    </row>
    <row r="168" spans="1:76" x14ac:dyDescent="0.25">
      <c r="A168" s="21">
        <v>1756</v>
      </c>
      <c r="B168" s="35">
        <v>9.61</v>
      </c>
      <c r="C168" s="23">
        <v>0.42424242424242425</v>
      </c>
      <c r="D168" s="23">
        <f t="shared" si="44"/>
        <v>3.393939393939394</v>
      </c>
      <c r="E168" s="23">
        <f t="shared" si="45"/>
        <v>2.831517857142857</v>
      </c>
      <c r="F168" s="24">
        <f t="shared" si="46"/>
        <v>2.3859649122807016</v>
      </c>
      <c r="G168" s="22">
        <v>122</v>
      </c>
      <c r="H168" s="23">
        <v>99</v>
      </c>
      <c r="M168" s="23">
        <v>2</v>
      </c>
      <c r="N168" s="60">
        <f t="shared" si="48"/>
        <v>110.5</v>
      </c>
      <c r="O168" s="62">
        <f t="shared" si="43"/>
        <v>90.74</v>
      </c>
      <c r="AN168" s="23">
        <v>222</v>
      </c>
      <c r="AY168" s="23">
        <f t="shared" si="42"/>
        <v>222</v>
      </c>
      <c r="AZ168" s="23" t="str">
        <f t="shared" si="34"/>
        <v/>
      </c>
      <c r="BA168" s="23">
        <f t="shared" si="35"/>
        <v>1</v>
      </c>
      <c r="BC168" s="26">
        <f t="shared" si="36"/>
        <v>226</v>
      </c>
      <c r="BD168" s="26" t="str">
        <f t="shared" si="37"/>
        <v/>
      </c>
      <c r="BE168">
        <f>'(4) - Britse prijzen'!Z261</f>
        <v>243.88667676012523</v>
      </c>
      <c r="BF168" s="25">
        <f>IF('(4) - Britse prijzen'!L261&gt;0,'(4) - Britse prijzen'!L261,"")</f>
        <v>345.772120057135</v>
      </c>
      <c r="BG168" s="25">
        <f t="shared" si="47"/>
        <v>217.50901248460275</v>
      </c>
      <c r="BT168" s="23" t="str">
        <f t="shared" si="38"/>
        <v/>
      </c>
      <c r="BU168" s="23" t="str">
        <f t="shared" si="39"/>
        <v/>
      </c>
      <c r="BV168" s="26">
        <f t="shared" si="40"/>
        <v>262.26666666666665</v>
      </c>
      <c r="BW168" s="68" t="str">
        <f t="shared" si="41"/>
        <v/>
      </c>
      <c r="BX168" s="23">
        <f>'(4) - Britse prijzen'!AA261</f>
        <v>356.3889115455558</v>
      </c>
    </row>
    <row r="169" spans="1:76" x14ac:dyDescent="0.25">
      <c r="A169" s="21">
        <v>1757</v>
      </c>
      <c r="B169" s="35">
        <v>9.61</v>
      </c>
      <c r="C169" s="23">
        <v>0.42424242424242425</v>
      </c>
      <c r="D169" s="23">
        <f t="shared" si="44"/>
        <v>3.393939393939394</v>
      </c>
      <c r="E169" s="23">
        <f t="shared" si="45"/>
        <v>2.831517857142857</v>
      </c>
      <c r="F169" s="24">
        <f t="shared" si="46"/>
        <v>2.3859649122807016</v>
      </c>
      <c r="G169" s="22">
        <v>100</v>
      </c>
      <c r="H169" s="23">
        <v>82</v>
      </c>
      <c r="I169" s="23">
        <v>96</v>
      </c>
      <c r="J169" s="23">
        <v>114</v>
      </c>
      <c r="M169" s="23">
        <v>4</v>
      </c>
      <c r="N169" s="60">
        <f>AVERAGE(G169:M169)</f>
        <v>79.2</v>
      </c>
      <c r="O169" s="62">
        <f t="shared" si="43"/>
        <v>93.382608695652181</v>
      </c>
      <c r="AY169" s="23" t="str">
        <f t="shared" si="42"/>
        <v/>
      </c>
      <c r="AZ169" s="23" t="str">
        <f t="shared" si="34"/>
        <v/>
      </c>
      <c r="BA169" s="23" t="str">
        <f t="shared" si="35"/>
        <v/>
      </c>
      <c r="BC169" s="26">
        <f t="shared" si="36"/>
        <v>241</v>
      </c>
      <c r="BD169" s="26" t="str">
        <f t="shared" si="37"/>
        <v/>
      </c>
      <c r="BE169">
        <f>'(4) - Britse prijzen'!Z262</f>
        <v>271.46867544751484</v>
      </c>
      <c r="BF169" s="25">
        <f>IF('(4) - Britse prijzen'!L262&gt;0,'(4) - Britse prijzen'!L262,"")</f>
        <v>345.64305244979744</v>
      </c>
      <c r="BG169" s="25">
        <f t="shared" si="47"/>
        <v>228.82979410594996</v>
      </c>
      <c r="BI169" s="22">
        <v>286</v>
      </c>
      <c r="BN169" s="23">
        <v>256</v>
      </c>
      <c r="BO169" s="23">
        <v>218</v>
      </c>
      <c r="BT169" s="23">
        <f t="shared" si="38"/>
        <v>253.33333333333334</v>
      </c>
      <c r="BU169" s="23">
        <f t="shared" si="39"/>
        <v>3</v>
      </c>
      <c r="BV169" s="26">
        <f t="shared" si="40"/>
        <v>277.55555555555554</v>
      </c>
      <c r="BW169" s="68" t="str">
        <f t="shared" si="41"/>
        <v/>
      </c>
      <c r="BX169" s="23">
        <f>'(4) - Britse prijzen'!AA262</f>
        <v>360.90128760033974</v>
      </c>
    </row>
    <row r="170" spans="1:76" x14ac:dyDescent="0.25">
      <c r="A170" s="21">
        <v>1758</v>
      </c>
      <c r="B170" s="35">
        <v>9.61</v>
      </c>
      <c r="C170" s="23">
        <v>0.42424242424242425</v>
      </c>
      <c r="D170" s="23">
        <f t="shared" si="44"/>
        <v>3.393939393939394</v>
      </c>
      <c r="E170" s="23">
        <f t="shared" si="45"/>
        <v>2.831517857142857</v>
      </c>
      <c r="F170" s="24">
        <f t="shared" si="46"/>
        <v>2.3859649122807016</v>
      </c>
      <c r="G170" s="22">
        <v>72</v>
      </c>
      <c r="M170" s="23">
        <v>1</v>
      </c>
      <c r="N170" s="60">
        <f t="shared" si="48"/>
        <v>72</v>
      </c>
      <c r="O170" s="62">
        <f t="shared" si="43"/>
        <v>97.2</v>
      </c>
      <c r="AE170" s="36">
        <v>115</v>
      </c>
      <c r="AX170" s="36"/>
      <c r="AY170" s="23" t="str">
        <f t="shared" si="42"/>
        <v/>
      </c>
      <c r="BA170" s="23" t="str">
        <f t="shared" si="35"/>
        <v/>
      </c>
      <c r="BC170" s="26">
        <f t="shared" si="36"/>
        <v>246.5</v>
      </c>
      <c r="BD170" s="26" t="str">
        <f t="shared" si="37"/>
        <v/>
      </c>
      <c r="BE170">
        <f>'(4) - Britse prijzen'!Z263</f>
        <v>292.15084803920178</v>
      </c>
      <c r="BF170" s="25">
        <f>IF('(4) - Britse prijzen'!L263&gt;0,'(4) - Britse prijzen'!L263,"")</f>
        <v>332.84605949425145</v>
      </c>
      <c r="BG170" s="25">
        <f t="shared" si="47"/>
        <v>232.39917534225421</v>
      </c>
      <c r="BI170" s="22">
        <v>261</v>
      </c>
      <c r="BO170" s="23">
        <v>195</v>
      </c>
      <c r="BT170" s="23">
        <f t="shared" si="38"/>
        <v>228</v>
      </c>
      <c r="BU170" s="23">
        <f t="shared" si="39"/>
        <v>2</v>
      </c>
      <c r="BV170" s="26">
        <f t="shared" si="40"/>
        <v>280.05555555555554</v>
      </c>
      <c r="BW170" s="68" t="str">
        <f t="shared" si="41"/>
        <v/>
      </c>
      <c r="BX170" s="23">
        <f>'(4) - Britse prijzen'!AA263</f>
        <v>364.28406821986505</v>
      </c>
    </row>
    <row r="171" spans="1:76" x14ac:dyDescent="0.25">
      <c r="A171" s="21">
        <v>1759</v>
      </c>
      <c r="B171" s="35">
        <v>9.61</v>
      </c>
      <c r="C171" s="23">
        <v>0.42424242424242425</v>
      </c>
      <c r="D171" s="23">
        <f t="shared" si="44"/>
        <v>3.393939393939394</v>
      </c>
      <c r="E171" s="23">
        <f t="shared" si="45"/>
        <v>2.831517857142857</v>
      </c>
      <c r="F171" s="24">
        <f t="shared" si="46"/>
        <v>2.3859649122807016</v>
      </c>
      <c r="G171" s="22">
        <v>75</v>
      </c>
      <c r="H171" s="23">
        <v>94</v>
      </c>
      <c r="I171" s="23">
        <v>73</v>
      </c>
      <c r="M171" s="23">
        <v>3</v>
      </c>
      <c r="N171" s="60">
        <f t="shared" si="48"/>
        <v>80.666666666666671</v>
      </c>
      <c r="O171" s="62">
        <f t="shared" si="43"/>
        <v>98.783333333333346</v>
      </c>
      <c r="AN171" s="23">
        <v>157</v>
      </c>
      <c r="AO171" s="23">
        <v>224</v>
      </c>
      <c r="AY171" s="23">
        <f t="shared" si="42"/>
        <v>190.5</v>
      </c>
      <c r="AZ171" s="23" t="str">
        <f t="shared" ref="AZ171:AZ202" si="49">IF(SUM(AD171:AE171)&gt;0,COUNT(AD171:AE171),"")</f>
        <v/>
      </c>
      <c r="BA171" s="23">
        <f t="shared" si="35"/>
        <v>2</v>
      </c>
      <c r="BC171" s="26">
        <f t="shared" si="36"/>
        <v>242.42857142857142</v>
      </c>
      <c r="BD171" s="26" t="str">
        <f t="shared" si="37"/>
        <v/>
      </c>
      <c r="BE171">
        <f>'(4) - Britse prijzen'!Z264</f>
        <v>288.53875354127359</v>
      </c>
      <c r="BF171" s="25">
        <f>IF('(4) - Britse prijzen'!L264&gt;0,'(4) - Britse prijzen'!L264,"")</f>
        <v>330.58826758764991</v>
      </c>
      <c r="BG171" s="25">
        <f t="shared" si="47"/>
        <v>229.74815801533202</v>
      </c>
      <c r="BO171" s="23">
        <v>202</v>
      </c>
      <c r="BT171" s="23">
        <f t="shared" si="38"/>
        <v>202</v>
      </c>
      <c r="BU171" s="23">
        <f t="shared" si="39"/>
        <v>1</v>
      </c>
      <c r="BV171" s="26">
        <f t="shared" si="40"/>
        <v>280.05555555555554</v>
      </c>
      <c r="BW171" s="68" t="str">
        <f t="shared" si="41"/>
        <v/>
      </c>
      <c r="BX171" s="23">
        <f>'(4) - Britse prijzen'!AA264</f>
        <v>368.4017632661139</v>
      </c>
    </row>
    <row r="172" spans="1:76" x14ac:dyDescent="0.25">
      <c r="A172" s="21">
        <v>1760</v>
      </c>
      <c r="B172" s="35">
        <v>9.61</v>
      </c>
      <c r="C172" s="23">
        <v>0.42424242424242425</v>
      </c>
      <c r="D172" s="23">
        <f t="shared" si="44"/>
        <v>3.393939393939394</v>
      </c>
      <c r="E172" s="23">
        <f t="shared" si="45"/>
        <v>2.831517857142857</v>
      </c>
      <c r="F172" s="24">
        <f t="shared" si="46"/>
        <v>2.3859649122807016</v>
      </c>
      <c r="G172" s="22">
        <v>99</v>
      </c>
      <c r="H172" s="23">
        <v>89</v>
      </c>
      <c r="M172" s="23">
        <v>2</v>
      </c>
      <c r="N172" s="60">
        <f t="shared" si="48"/>
        <v>94</v>
      </c>
      <c r="O172" s="62">
        <f t="shared" si="43"/>
        <v>100.53846153846153</v>
      </c>
      <c r="AY172" s="23" t="str">
        <f t="shared" si="42"/>
        <v/>
      </c>
      <c r="AZ172" s="23" t="str">
        <f t="shared" si="49"/>
        <v/>
      </c>
      <c r="BA172" s="23" t="str">
        <f t="shared" si="35"/>
        <v/>
      </c>
      <c r="BC172" s="26">
        <f t="shared" si="36"/>
        <v>252</v>
      </c>
      <c r="BD172" s="26" t="str">
        <f t="shared" si="37"/>
        <v/>
      </c>
      <c r="BE172">
        <f>'(4) - Britse prijzen'!Z265</f>
        <v>292.99867613208255</v>
      </c>
      <c r="BF172" s="25">
        <f>IF('(4) - Britse prijzen'!L265&gt;0,'(4) - Britse prijzen'!L265,"")</f>
        <v>346.78994238206576</v>
      </c>
      <c r="BG172" s="25">
        <f t="shared" si="47"/>
        <v>237.81029827043955</v>
      </c>
      <c r="BO172" s="23">
        <v>195</v>
      </c>
      <c r="BT172" s="23">
        <f t="shared" si="38"/>
        <v>195</v>
      </c>
      <c r="BU172" s="23">
        <f t="shared" si="39"/>
        <v>1</v>
      </c>
      <c r="BV172" s="26">
        <f t="shared" si="40"/>
        <v>278.06666666666666</v>
      </c>
      <c r="BW172" s="68" t="str">
        <f t="shared" si="41"/>
        <v/>
      </c>
      <c r="BX172" s="23">
        <f>'(4) - Britse prijzen'!AA265</f>
        <v>366.07866606026192</v>
      </c>
    </row>
    <row r="173" spans="1:76" x14ac:dyDescent="0.25">
      <c r="A173" s="21">
        <v>1761</v>
      </c>
      <c r="B173" s="35">
        <v>9.61</v>
      </c>
      <c r="C173" s="23">
        <v>0.42424242424242425</v>
      </c>
      <c r="D173" s="23">
        <f t="shared" si="44"/>
        <v>3.393939393939394</v>
      </c>
      <c r="E173" s="23">
        <f t="shared" si="45"/>
        <v>2.831517857142857</v>
      </c>
      <c r="F173" s="24">
        <f t="shared" si="46"/>
        <v>2.3859649122807016</v>
      </c>
      <c r="G173" s="22">
        <v>77</v>
      </c>
      <c r="M173" s="23">
        <v>1</v>
      </c>
      <c r="N173" s="60">
        <f t="shared" si="48"/>
        <v>77</v>
      </c>
      <c r="O173" s="62">
        <f t="shared" si="43"/>
        <v>100.28</v>
      </c>
      <c r="AN173" s="23">
        <v>301</v>
      </c>
      <c r="AY173" s="23">
        <f t="shared" si="42"/>
        <v>301</v>
      </c>
      <c r="AZ173" s="23" t="str">
        <f t="shared" si="49"/>
        <v/>
      </c>
      <c r="BA173" s="23">
        <f t="shared" si="35"/>
        <v>1</v>
      </c>
      <c r="BC173" s="26">
        <f t="shared" si="36"/>
        <v>252</v>
      </c>
      <c r="BD173" s="26" t="str">
        <f t="shared" si="37"/>
        <v/>
      </c>
      <c r="BE173">
        <f>'(4) - Britse prijzen'!Z266</f>
        <v>292.99867613208255</v>
      </c>
      <c r="BF173" s="25">
        <f>IF('(4) - Britse prijzen'!L266&gt;0,'(4) - Britse prijzen'!L266,"")</f>
        <v>339.72998567509501</v>
      </c>
      <c r="BG173" s="25">
        <f t="shared" si="47"/>
        <v>235.9276431485807</v>
      </c>
      <c r="BO173" s="23">
        <v>296</v>
      </c>
      <c r="BT173" s="23">
        <f t="shared" si="38"/>
        <v>296</v>
      </c>
      <c r="BU173" s="23">
        <f t="shared" si="39"/>
        <v>1</v>
      </c>
      <c r="BV173" s="26">
        <f t="shared" si="40"/>
        <v>285.8</v>
      </c>
      <c r="BW173" s="68" t="str">
        <f t="shared" si="41"/>
        <v/>
      </c>
      <c r="BX173" s="23">
        <f>'(4) - Britse prijzen'!AA266</f>
        <v>376.54807653969726</v>
      </c>
    </row>
    <row r="174" spans="1:76" x14ac:dyDescent="0.25">
      <c r="A174" s="21">
        <v>1762</v>
      </c>
      <c r="B174" s="35">
        <v>9.61</v>
      </c>
      <c r="C174" s="23">
        <v>0.42424242424242425</v>
      </c>
      <c r="D174" s="23">
        <f t="shared" si="44"/>
        <v>3.393939393939394</v>
      </c>
      <c r="E174" s="23">
        <f t="shared" si="45"/>
        <v>2.831517857142857</v>
      </c>
      <c r="F174" s="24">
        <f t="shared" si="46"/>
        <v>2.3859649122807016</v>
      </c>
      <c r="G174" s="22">
        <v>100</v>
      </c>
      <c r="H174" s="23">
        <v>143</v>
      </c>
      <c r="I174" s="23">
        <v>90</v>
      </c>
      <c r="M174" s="23">
        <v>3</v>
      </c>
      <c r="N174" s="60">
        <f t="shared" si="48"/>
        <v>111</v>
      </c>
      <c r="O174" s="62">
        <f t="shared" si="43"/>
        <v>101.88148148148149</v>
      </c>
      <c r="AE174" s="23">
        <v>301</v>
      </c>
      <c r="AX174" s="23">
        <f>AVERAGE(AD174:AE174)</f>
        <v>301</v>
      </c>
      <c r="AY174" s="23" t="str">
        <f t="shared" ref="AY174:AY190" si="50">IF(SUM(AG174:AU174)&gt;0,AVERAGE(AG174:AU174),"")</f>
        <v/>
      </c>
      <c r="AZ174" s="23">
        <f t="shared" si="49"/>
        <v>1</v>
      </c>
      <c r="BA174" s="23" t="str">
        <f t="shared" si="35"/>
        <v/>
      </c>
      <c r="BC174" s="26">
        <f t="shared" si="36"/>
        <v>256.28571428571428</v>
      </c>
      <c r="BD174" s="26" t="str">
        <f t="shared" si="37"/>
        <v/>
      </c>
      <c r="BE174">
        <f>'(4) - Britse prijzen'!Z267</f>
        <v>293.75552054528316</v>
      </c>
      <c r="BF174" s="25">
        <f>IF('(4) - Britse prijzen'!L267&gt;0,'(4) - Britse prijzen'!L267,"")</f>
        <v>351.0666409823524</v>
      </c>
      <c r="BG174" s="25">
        <f t="shared" si="47"/>
        <v>240.29543355022662</v>
      </c>
      <c r="BP174" s="23">
        <v>341</v>
      </c>
      <c r="BR174" s="74">
        <v>446</v>
      </c>
      <c r="BS174" s="74">
        <v>275</v>
      </c>
      <c r="BT174" s="23">
        <f t="shared" si="38"/>
        <v>354</v>
      </c>
      <c r="BU174" s="23">
        <f t="shared" si="39"/>
        <v>3</v>
      </c>
      <c r="BV174" s="26">
        <f t="shared" si="40"/>
        <v>288.35294117647061</v>
      </c>
      <c r="BW174" s="68" t="str">
        <f t="shared" si="41"/>
        <v/>
      </c>
      <c r="BX174" s="23">
        <f>'(4) - Britse prijzen'!AA267</f>
        <v>381.69336599789682</v>
      </c>
    </row>
    <row r="175" spans="1:76" x14ac:dyDescent="0.25">
      <c r="A175" s="21">
        <v>1763</v>
      </c>
      <c r="B175" s="35">
        <v>9.61</v>
      </c>
      <c r="C175" s="23">
        <v>0.42424242424242425</v>
      </c>
      <c r="D175" s="23">
        <f t="shared" si="44"/>
        <v>3.393939393939394</v>
      </c>
      <c r="E175" s="23">
        <f t="shared" si="45"/>
        <v>2.831517857142857</v>
      </c>
      <c r="F175" s="24">
        <f t="shared" si="46"/>
        <v>2.3859649122807016</v>
      </c>
      <c r="G175" s="22">
        <v>114</v>
      </c>
      <c r="H175" s="23">
        <v>134</v>
      </c>
      <c r="I175" s="23">
        <v>116</v>
      </c>
      <c r="M175" s="23">
        <v>3</v>
      </c>
      <c r="N175" s="60">
        <f t="shared" si="48"/>
        <v>121.33333333333333</v>
      </c>
      <c r="O175" s="62">
        <f t="shared" si="43"/>
        <v>110.04</v>
      </c>
      <c r="AN175" s="23">
        <v>274</v>
      </c>
      <c r="AY175" s="23">
        <f t="shared" si="50"/>
        <v>274</v>
      </c>
      <c r="AZ175" s="23" t="str">
        <f t="shared" si="49"/>
        <v/>
      </c>
      <c r="BA175" s="23">
        <f t="shared" si="35"/>
        <v>1</v>
      </c>
      <c r="BC175" s="26">
        <f t="shared" si="36"/>
        <v>256.28571428571428</v>
      </c>
      <c r="BD175" s="26" t="str">
        <f t="shared" si="37"/>
        <v/>
      </c>
      <c r="BE175">
        <f>'(4) - Britse prijzen'!Z268</f>
        <v>293.75552054528316</v>
      </c>
      <c r="BF175" s="25">
        <f>IF('(4) - Britse prijzen'!L268&gt;0,'(4) - Britse prijzen'!L268,"")</f>
        <v>352.34464113154183</v>
      </c>
      <c r="BG175" s="25">
        <f t="shared" si="47"/>
        <v>240.63623359001045</v>
      </c>
      <c r="BI175" s="22">
        <v>329</v>
      </c>
      <c r="BO175" s="23">
        <v>291</v>
      </c>
      <c r="BT175" s="23">
        <f t="shared" si="38"/>
        <v>310</v>
      </c>
      <c r="BU175" s="23">
        <f t="shared" si="39"/>
        <v>2</v>
      </c>
      <c r="BV175" s="26">
        <f t="shared" si="40"/>
        <v>330.89473684210526</v>
      </c>
      <c r="BW175" s="68" t="str">
        <f t="shared" si="41"/>
        <v/>
      </c>
      <c r="BX175" s="23">
        <f>'(4) - Britse prijzen'!AA268</f>
        <v>414.17278122003523</v>
      </c>
    </row>
    <row r="176" spans="1:76" x14ac:dyDescent="0.25">
      <c r="A176" s="21">
        <v>1764</v>
      </c>
      <c r="B176" s="35">
        <v>9.61</v>
      </c>
      <c r="C176" s="23">
        <v>0.42424242424242425</v>
      </c>
      <c r="D176" s="23">
        <f t="shared" si="44"/>
        <v>3.393939393939394</v>
      </c>
      <c r="E176" s="23">
        <f t="shared" si="45"/>
        <v>2.831517857142857</v>
      </c>
      <c r="F176" s="24">
        <f t="shared" si="46"/>
        <v>2.3859649122807016</v>
      </c>
      <c r="G176" s="22">
        <v>107</v>
      </c>
      <c r="H176" s="23">
        <v>131</v>
      </c>
      <c r="M176" s="23">
        <v>2</v>
      </c>
      <c r="N176" s="60">
        <f t="shared" si="48"/>
        <v>119</v>
      </c>
      <c r="O176" s="62">
        <f t="shared" si="43"/>
        <v>113.96296296296296</v>
      </c>
      <c r="AN176" s="23">
        <v>218</v>
      </c>
      <c r="AY176" s="23">
        <f t="shared" si="50"/>
        <v>218</v>
      </c>
      <c r="AZ176" s="23" t="str">
        <f t="shared" si="49"/>
        <v/>
      </c>
      <c r="BA176" s="23">
        <f t="shared" si="35"/>
        <v>1</v>
      </c>
      <c r="BC176" s="26">
        <f t="shared" si="36"/>
        <v>256.28571428571428</v>
      </c>
      <c r="BD176" s="26" t="str">
        <f t="shared" si="37"/>
        <v/>
      </c>
      <c r="BE176">
        <f>'(4) - Britse prijzen'!Z269</f>
        <v>310.83564413827355</v>
      </c>
      <c r="BF176" s="25">
        <f>IF('(4) - Britse prijzen'!L269&gt;0,'(4) - Britse prijzen'!L269,"")</f>
        <v>364.9663383063143</v>
      </c>
      <c r="BG176" s="25">
        <f t="shared" si="47"/>
        <v>248.55671912808063</v>
      </c>
      <c r="BT176" s="23" t="str">
        <f t="shared" si="38"/>
        <v/>
      </c>
      <c r="BU176" s="23" t="str">
        <f t="shared" si="39"/>
        <v/>
      </c>
      <c r="BV176" s="26">
        <f t="shared" si="40"/>
        <v>355</v>
      </c>
      <c r="BW176" s="68" t="str">
        <f t="shared" si="41"/>
        <v/>
      </c>
      <c r="BX176" s="23">
        <f>'(4) - Britse prijzen'!AA269</f>
        <v>435.64472377107751</v>
      </c>
    </row>
    <row r="177" spans="1:76" x14ac:dyDescent="0.25">
      <c r="A177" s="21">
        <v>1765</v>
      </c>
      <c r="B177" s="35">
        <v>9.61</v>
      </c>
      <c r="C177" s="23">
        <v>0.42424242424242425</v>
      </c>
      <c r="D177" s="23">
        <f t="shared" si="44"/>
        <v>3.393939393939394</v>
      </c>
      <c r="E177" s="23">
        <f t="shared" si="45"/>
        <v>2.831517857142857</v>
      </c>
      <c r="F177" s="24">
        <f t="shared" si="46"/>
        <v>2.3859649122807016</v>
      </c>
      <c r="G177" s="22">
        <v>131</v>
      </c>
      <c r="H177" s="23">
        <v>140</v>
      </c>
      <c r="I177" s="23">
        <v>117</v>
      </c>
      <c r="J177" s="23">
        <v>177</v>
      </c>
      <c r="M177" s="23">
        <v>4</v>
      </c>
      <c r="N177" s="60">
        <f>AVERAGE(G177:M177)</f>
        <v>113.8</v>
      </c>
      <c r="O177" s="62">
        <f t="shared" si="43"/>
        <v>119.77832512315271</v>
      </c>
      <c r="AN177" s="23">
        <v>319</v>
      </c>
      <c r="AY177" s="23">
        <f t="shared" si="50"/>
        <v>319</v>
      </c>
      <c r="AZ177" s="23" t="str">
        <f t="shared" si="49"/>
        <v/>
      </c>
      <c r="BA177" s="23">
        <f t="shared" si="35"/>
        <v>1</v>
      </c>
      <c r="BC177" s="26">
        <f t="shared" si="36"/>
        <v>282.60000000000002</v>
      </c>
      <c r="BD177" s="26" t="str">
        <f t="shared" si="37"/>
        <v/>
      </c>
      <c r="BE177">
        <f>'(4) - Britse prijzen'!Z270</f>
        <v>314.6903157703739</v>
      </c>
      <c r="BF177" s="25">
        <f>IF('(4) - Britse prijzen'!L270&gt;0,'(4) - Britse prijzen'!L270,"")</f>
        <v>436.97898173926421</v>
      </c>
      <c r="BG177" s="25">
        <f t="shared" si="47"/>
        <v>275.80514600257015</v>
      </c>
      <c r="BP177" s="23">
        <v>308</v>
      </c>
      <c r="BT177" s="23">
        <f t="shared" si="38"/>
        <v>308</v>
      </c>
      <c r="BU177" s="23">
        <f t="shared" si="39"/>
        <v>1</v>
      </c>
      <c r="BV177" s="26">
        <f t="shared" si="40"/>
        <v>379.42307692307691</v>
      </c>
      <c r="BW177" s="68" t="str">
        <f t="shared" si="41"/>
        <v/>
      </c>
      <c r="BX177" s="23">
        <f>'(4) - Britse prijzen'!AA270</f>
        <v>474.36853849246711</v>
      </c>
    </row>
    <row r="178" spans="1:76" x14ac:dyDescent="0.25">
      <c r="A178" s="21">
        <v>1766</v>
      </c>
      <c r="B178" s="35">
        <v>9.61</v>
      </c>
      <c r="C178" s="23">
        <v>0.42424242424242425</v>
      </c>
      <c r="D178" s="23">
        <f t="shared" si="44"/>
        <v>3.393939393939394</v>
      </c>
      <c r="E178" s="23">
        <f t="shared" si="45"/>
        <v>2.831517857142857</v>
      </c>
      <c r="F178" s="24">
        <f t="shared" si="46"/>
        <v>2.3859649122807016</v>
      </c>
      <c r="O178" s="62">
        <f t="shared" si="43"/>
        <v>122.03778801843318</v>
      </c>
      <c r="AY178" s="23" t="str">
        <f t="shared" si="50"/>
        <v/>
      </c>
      <c r="AZ178" s="23" t="str">
        <f t="shared" si="49"/>
        <v/>
      </c>
      <c r="BA178" s="23" t="str">
        <f t="shared" si="35"/>
        <v/>
      </c>
      <c r="BC178" s="26">
        <f t="shared" si="36"/>
        <v>282.60000000000002</v>
      </c>
      <c r="BD178" s="26" t="str">
        <f t="shared" si="37"/>
        <v/>
      </c>
      <c r="BE178">
        <f>'(4) - Britse prijzen'!Z271</f>
        <v>314.6903157703739</v>
      </c>
      <c r="BF178" s="25">
        <f>IF('(4) - Britse prijzen'!L271&gt;0,'(4) - Britse prijzen'!L271,"")</f>
        <v>422.20874647011971</v>
      </c>
      <c r="BG178" s="25">
        <f t="shared" si="47"/>
        <v>271.86641659746499</v>
      </c>
      <c r="BO178" s="23">
        <v>388</v>
      </c>
      <c r="BT178" s="23">
        <f t="shared" si="38"/>
        <v>388</v>
      </c>
      <c r="BU178" s="23">
        <f t="shared" si="39"/>
        <v>1</v>
      </c>
      <c r="BV178" s="26">
        <f t="shared" si="40"/>
        <v>378.33333333333331</v>
      </c>
      <c r="BW178" s="68" t="str">
        <f t="shared" si="41"/>
        <v/>
      </c>
      <c r="BX178" s="23">
        <f>'(4) - Britse prijzen'!AA271</f>
        <v>484.00172576540211</v>
      </c>
    </row>
    <row r="179" spans="1:76" x14ac:dyDescent="0.25">
      <c r="A179" s="21">
        <v>1767</v>
      </c>
      <c r="B179" s="35">
        <v>9.61</v>
      </c>
      <c r="C179" s="23">
        <v>0.42424242424242425</v>
      </c>
      <c r="D179" s="23">
        <f t="shared" si="44"/>
        <v>3.393939393939394</v>
      </c>
      <c r="E179" s="23">
        <f t="shared" si="45"/>
        <v>2.831517857142857</v>
      </c>
      <c r="F179" s="24">
        <f t="shared" si="46"/>
        <v>2.3859649122807016</v>
      </c>
      <c r="G179" s="22">
        <v>137</v>
      </c>
      <c r="H179" s="23">
        <v>151</v>
      </c>
      <c r="I179" s="23">
        <v>134</v>
      </c>
      <c r="J179" s="23">
        <v>155</v>
      </c>
      <c r="M179" s="23">
        <v>4</v>
      </c>
      <c r="N179" s="60">
        <f>AVERAGE(G179:M179)</f>
        <v>116.2</v>
      </c>
      <c r="O179" s="62">
        <f t="shared" si="43"/>
        <v>125.27836734693878</v>
      </c>
      <c r="AY179" s="23" t="str">
        <f t="shared" si="50"/>
        <v/>
      </c>
      <c r="AZ179" s="23" t="str">
        <f t="shared" si="49"/>
        <v/>
      </c>
      <c r="BA179" s="23" t="str">
        <f t="shared" si="35"/>
        <v/>
      </c>
      <c r="BC179" s="26">
        <f t="shared" si="36"/>
        <v>290</v>
      </c>
      <c r="BD179" s="26" t="str">
        <f t="shared" si="37"/>
        <v/>
      </c>
      <c r="BE179">
        <f>'(4) - Britse prijzen'!Z272</f>
        <v>363.36170787099508</v>
      </c>
      <c r="BF179" s="25">
        <f>IF('(4) - Britse prijzen'!L272&gt;0,'(4) - Britse prijzen'!L272,"")</f>
        <v>421.75378014849247</v>
      </c>
      <c r="BG179" s="25">
        <f t="shared" si="47"/>
        <v>286.69746347186339</v>
      </c>
      <c r="BI179" s="22">
        <v>335</v>
      </c>
      <c r="BO179" s="23">
        <v>280</v>
      </c>
      <c r="BT179" s="23">
        <f t="shared" si="38"/>
        <v>307.5</v>
      </c>
      <c r="BU179" s="23">
        <f t="shared" si="39"/>
        <v>2</v>
      </c>
      <c r="BV179" s="26">
        <f t="shared" si="40"/>
        <v>380.06451612903226</v>
      </c>
      <c r="BW179" s="68" t="str">
        <f t="shared" si="41"/>
        <v/>
      </c>
      <c r="BX179" s="23">
        <f>'(4) - Britse prijzen'!AA272</f>
        <v>483.78443147906546</v>
      </c>
    </row>
    <row r="180" spans="1:76" x14ac:dyDescent="0.25">
      <c r="A180" s="21">
        <v>1768</v>
      </c>
      <c r="B180" s="35">
        <v>9.61</v>
      </c>
      <c r="C180" s="23">
        <v>0.42424242424242425</v>
      </c>
      <c r="D180" s="23">
        <f t="shared" si="44"/>
        <v>3.393939393939394</v>
      </c>
      <c r="E180" s="23">
        <f t="shared" si="45"/>
        <v>2.831517857142857</v>
      </c>
      <c r="F180" s="24">
        <f t="shared" si="46"/>
        <v>2.3859649122807016</v>
      </c>
      <c r="G180" s="22">
        <v>178</v>
      </c>
      <c r="H180" s="23">
        <v>139</v>
      </c>
      <c r="M180" s="23">
        <v>2</v>
      </c>
      <c r="N180" s="60">
        <f t="shared" ref="N180:N190" si="51">AVERAGE(G180:L180)</f>
        <v>158.5</v>
      </c>
      <c r="O180" s="62">
        <f t="shared" si="43"/>
        <v>131.90693877551021</v>
      </c>
      <c r="AY180" s="23" t="str">
        <f t="shared" si="50"/>
        <v/>
      </c>
      <c r="AZ180" s="23" t="str">
        <f t="shared" si="49"/>
        <v/>
      </c>
      <c r="BA180" s="23" t="str">
        <f t="shared" si="35"/>
        <v/>
      </c>
      <c r="BC180" s="26">
        <f t="shared" si="36"/>
        <v>297</v>
      </c>
      <c r="BD180" s="26" t="str">
        <f t="shared" si="37"/>
        <v/>
      </c>
      <c r="BE180">
        <f>'(4) - Britse prijzen'!Z273</f>
        <v>380.72432745561741</v>
      </c>
      <c r="BF180" s="25">
        <f>IF('(4) - Britse prijzen'!L273&gt;0,'(4) - Britse prijzen'!L273,"")</f>
        <v>425.88412184744391</v>
      </c>
      <c r="BG180" s="25">
        <f t="shared" si="47"/>
        <v>294.29558648081633</v>
      </c>
      <c r="BI180" s="22">
        <v>472</v>
      </c>
      <c r="BN180" s="23">
        <v>359</v>
      </c>
      <c r="BO180" s="23">
        <v>280</v>
      </c>
      <c r="BR180" s="74">
        <v>508</v>
      </c>
      <c r="BS180" s="74">
        <v>526</v>
      </c>
      <c r="BT180" s="23">
        <f t="shared" si="38"/>
        <v>429</v>
      </c>
      <c r="BU180" s="23">
        <f t="shared" si="39"/>
        <v>5</v>
      </c>
      <c r="BV180" s="26">
        <f t="shared" si="40"/>
        <v>382.44827586206895</v>
      </c>
      <c r="BW180" s="68" t="str">
        <f t="shared" si="41"/>
        <v/>
      </c>
      <c r="BX180" s="23">
        <f>'(4) - Britse prijzen'!AA273</f>
        <v>484.28462648676481</v>
      </c>
    </row>
    <row r="181" spans="1:76" x14ac:dyDescent="0.25">
      <c r="A181" s="21">
        <v>1769</v>
      </c>
      <c r="B181" s="35">
        <v>9.61</v>
      </c>
      <c r="C181" s="23">
        <v>0.42424242424242425</v>
      </c>
      <c r="D181" s="23">
        <f>C181*8</f>
        <v>3.393939393939394</v>
      </c>
      <c r="E181" s="23">
        <f>B181/D181</f>
        <v>2.831517857142857</v>
      </c>
      <c r="F181" s="24">
        <f t="shared" si="46"/>
        <v>2.3859649122807016</v>
      </c>
      <c r="G181" s="22">
        <v>150</v>
      </c>
      <c r="H181" s="23">
        <v>165</v>
      </c>
      <c r="I181" s="23">
        <v>83</v>
      </c>
      <c r="M181" s="23">
        <v>3</v>
      </c>
      <c r="N181" s="60">
        <f t="shared" si="51"/>
        <v>132.66666666666666</v>
      </c>
      <c r="O181" s="62">
        <f t="shared" si="43"/>
        <v>132.87836734693877</v>
      </c>
      <c r="AY181" s="23" t="str">
        <f t="shared" si="50"/>
        <v/>
      </c>
      <c r="AZ181" s="23" t="str">
        <f t="shared" si="49"/>
        <v/>
      </c>
      <c r="BA181" s="23" t="str">
        <f t="shared" si="35"/>
        <v/>
      </c>
      <c r="BC181" s="26">
        <f t="shared" si="36"/>
        <v>295.33333333333331</v>
      </c>
      <c r="BD181" s="26" t="str">
        <f t="shared" si="37"/>
        <v/>
      </c>
      <c r="BE181">
        <f>'(4) - Britse prijzen'!Z274</f>
        <v>389.56664800273575</v>
      </c>
      <c r="BF181" s="25">
        <f>IF('(4) - Britse prijzen'!L274&gt;0,'(4) - Britse prijzen'!L274,"")</f>
        <v>419.34375854764386</v>
      </c>
      <c r="BG181" s="25">
        <f t="shared" si="47"/>
        <v>294.46499730232341</v>
      </c>
      <c r="BO181" s="23">
        <v>457</v>
      </c>
      <c r="BR181" s="74">
        <v>457</v>
      </c>
      <c r="BT181" s="23">
        <f t="shared" si="38"/>
        <v>457</v>
      </c>
      <c r="BU181" s="23">
        <f t="shared" si="39"/>
        <v>2</v>
      </c>
      <c r="BV181" s="26">
        <f t="shared" si="40"/>
        <v>387</v>
      </c>
      <c r="BW181" s="68" t="str">
        <f t="shared" si="41"/>
        <v/>
      </c>
      <c r="BX181" s="23">
        <f>'(4) - Britse prijzen'!AA274</f>
        <v>489.00499781403755</v>
      </c>
    </row>
    <row r="182" spans="1:76" x14ac:dyDescent="0.25">
      <c r="A182" s="21">
        <v>1770</v>
      </c>
      <c r="B182" s="35">
        <v>9.61</v>
      </c>
      <c r="G182" s="22">
        <v>166</v>
      </c>
      <c r="H182" s="23">
        <v>159</v>
      </c>
      <c r="I182" s="23">
        <v>155</v>
      </c>
      <c r="J182" s="23">
        <v>147</v>
      </c>
      <c r="K182" s="23">
        <v>121</v>
      </c>
      <c r="L182" s="23">
        <v>141</v>
      </c>
      <c r="M182" s="23">
        <v>5</v>
      </c>
      <c r="N182" s="60">
        <f>AVERAGE(G182:M182)</f>
        <v>127.71428571428571</v>
      </c>
      <c r="O182" s="62">
        <f t="shared" si="43"/>
        <v>135.41467181467183</v>
      </c>
      <c r="AY182" s="23" t="str">
        <f t="shared" si="50"/>
        <v/>
      </c>
      <c r="AZ182" s="23" t="str">
        <f t="shared" si="49"/>
        <v/>
      </c>
      <c r="BA182" s="23" t="str">
        <f t="shared" si="35"/>
        <v/>
      </c>
      <c r="BC182" s="26">
        <f t="shared" si="36"/>
        <v>310.8</v>
      </c>
      <c r="BD182" s="26" t="str">
        <f t="shared" si="37"/>
        <v/>
      </c>
      <c r="BE182">
        <f>'(4) - Britse prijzen'!Z275</f>
        <v>407.91878240290663</v>
      </c>
      <c r="BF182" s="25">
        <f>IF('(4) - Britse prijzen'!L275&gt;0,'(4) - Britse prijzen'!L275,"")</f>
        <v>457.09157968362888</v>
      </c>
      <c r="BG182" s="25">
        <f t="shared" ref="BG182:BG194" si="52">AVERAGE(BC182:BF182)*0.8</f>
        <v>313.54942988974278</v>
      </c>
      <c r="BI182" s="22">
        <v>484</v>
      </c>
      <c r="BJ182" s="23">
        <v>430</v>
      </c>
      <c r="BK182" s="23">
        <v>412</v>
      </c>
      <c r="BL182" s="23">
        <v>405</v>
      </c>
      <c r="BM182" s="23">
        <v>379</v>
      </c>
      <c r="BN182" s="23">
        <v>372</v>
      </c>
      <c r="BO182" s="23">
        <v>309</v>
      </c>
      <c r="BR182" s="74">
        <v>531</v>
      </c>
      <c r="BT182" s="23">
        <f t="shared" si="38"/>
        <v>415.25</v>
      </c>
      <c r="BU182" s="23">
        <f t="shared" si="39"/>
        <v>8</v>
      </c>
      <c r="BV182" s="26">
        <f t="shared" si="40"/>
        <v>384.43333333333334</v>
      </c>
      <c r="BW182" s="68" t="str">
        <f t="shared" si="41"/>
        <v/>
      </c>
      <c r="BX182" s="23">
        <f>'(4) - Britse prijzen'!AA275</f>
        <v>491.19054719651012</v>
      </c>
    </row>
    <row r="183" spans="1:76" x14ac:dyDescent="0.25">
      <c r="A183" s="21">
        <v>1771</v>
      </c>
      <c r="B183" s="35">
        <v>9.61</v>
      </c>
      <c r="G183" s="22">
        <v>177</v>
      </c>
      <c r="H183" s="23">
        <v>147</v>
      </c>
      <c r="I183" s="23">
        <v>135</v>
      </c>
      <c r="J183" s="23">
        <v>159</v>
      </c>
      <c r="M183" s="23">
        <v>4</v>
      </c>
      <c r="N183" s="60">
        <f>AVERAGE(G183:M183)</f>
        <v>124.4</v>
      </c>
      <c r="O183" s="62">
        <f t="shared" si="43"/>
        <v>139.1512605042017</v>
      </c>
      <c r="AY183" s="23" t="str">
        <f t="shared" si="50"/>
        <v/>
      </c>
      <c r="AZ183" s="23" t="str">
        <f t="shared" si="49"/>
        <v/>
      </c>
      <c r="BA183" s="23" t="str">
        <f t="shared" si="35"/>
        <v/>
      </c>
      <c r="BC183" s="26">
        <f t="shared" si="36"/>
        <v>313.39999999999998</v>
      </c>
      <c r="BD183" s="26" t="str">
        <f t="shared" si="37"/>
        <v/>
      </c>
      <c r="BE183">
        <f>'(4) - Britse prijzen'!Z276</f>
        <v>427.76303341977706</v>
      </c>
      <c r="BF183" s="25">
        <f>IF('(4) - Britse prijzen'!L276&gt;0,'(4) - Britse prijzen'!L276,"")</f>
        <v>458.71997861374513</v>
      </c>
      <c r="BG183" s="25">
        <f t="shared" si="52"/>
        <v>319.96880320893928</v>
      </c>
      <c r="BI183" s="22">
        <v>364</v>
      </c>
      <c r="BM183" s="23">
        <v>343</v>
      </c>
      <c r="BN183" s="23">
        <v>316</v>
      </c>
      <c r="BO183" s="23">
        <v>254</v>
      </c>
      <c r="BP183" s="23">
        <v>403</v>
      </c>
      <c r="BT183" s="23">
        <f t="shared" si="38"/>
        <v>336</v>
      </c>
      <c r="BU183" s="23">
        <f t="shared" si="39"/>
        <v>5</v>
      </c>
      <c r="BV183" s="26">
        <f t="shared" si="40"/>
        <v>386.63333333333333</v>
      </c>
      <c r="BW183" s="68" t="str">
        <f t="shared" si="41"/>
        <v/>
      </c>
      <c r="BX183" s="23">
        <f>'(4) - Britse prijzen'!AA276</f>
        <v>496.33312124194111</v>
      </c>
    </row>
    <row r="184" spans="1:76" x14ac:dyDescent="0.25">
      <c r="A184" s="21">
        <v>1772</v>
      </c>
      <c r="B184" s="35">
        <v>9.61</v>
      </c>
      <c r="G184" s="22">
        <v>176</v>
      </c>
      <c r="H184" s="23">
        <v>177</v>
      </c>
      <c r="I184" s="23">
        <v>146</v>
      </c>
      <c r="J184" s="23">
        <v>104</v>
      </c>
      <c r="K184" s="23">
        <v>169</v>
      </c>
      <c r="L184" s="23">
        <v>173</v>
      </c>
      <c r="M184" s="23">
        <v>5</v>
      </c>
      <c r="N184" s="60">
        <f>AVERAGE(G184:M184)</f>
        <v>135.71428571428572</v>
      </c>
      <c r="O184" s="62">
        <f t="shared" si="43"/>
        <v>140.64285714285717</v>
      </c>
      <c r="AE184" s="23">
        <v>326</v>
      </c>
      <c r="AN184" s="23">
        <v>302</v>
      </c>
      <c r="AX184" s="23">
        <f>AVERAGE(AD184:AE184)</f>
        <v>326</v>
      </c>
      <c r="AY184" s="23">
        <f t="shared" si="50"/>
        <v>302</v>
      </c>
      <c r="AZ184" s="23">
        <f t="shared" si="49"/>
        <v>1</v>
      </c>
      <c r="BA184" s="23">
        <f t="shared" si="35"/>
        <v>1</v>
      </c>
      <c r="BC184" s="26">
        <f t="shared" si="36"/>
        <v>309.83333333333331</v>
      </c>
      <c r="BD184" s="26" t="str">
        <f t="shared" si="37"/>
        <v/>
      </c>
      <c r="BE184">
        <f>'(4) - Britse prijzen'!Z277</f>
        <v>422.12826809513535</v>
      </c>
      <c r="BF184" s="25">
        <f>IF('(4) - Britse prijzen'!L277&gt;0,'(4) - Britse prijzen'!L277,"")</f>
        <v>461.68052347392711</v>
      </c>
      <c r="BG184" s="25">
        <f t="shared" si="52"/>
        <v>318.30456664063882</v>
      </c>
      <c r="BP184" s="23">
        <v>314</v>
      </c>
      <c r="BQ184" s="23">
        <v>414</v>
      </c>
      <c r="BT184" s="23">
        <f t="shared" si="38"/>
        <v>364</v>
      </c>
      <c r="BU184" s="23">
        <f t="shared" si="39"/>
        <v>2</v>
      </c>
      <c r="BV184" s="26">
        <f t="shared" si="40"/>
        <v>385.1</v>
      </c>
      <c r="BW184" s="68" t="str">
        <f t="shared" si="41"/>
        <v/>
      </c>
      <c r="BX184" s="23">
        <f>'(4) - Britse prijzen'!AA277</f>
        <v>493.66056945067049</v>
      </c>
    </row>
    <row r="185" spans="1:76" x14ac:dyDescent="0.25">
      <c r="A185" s="21">
        <v>1773</v>
      </c>
      <c r="B185" s="35">
        <v>9.61</v>
      </c>
      <c r="G185" s="22">
        <v>201</v>
      </c>
      <c r="H185" s="23">
        <v>194</v>
      </c>
      <c r="I185" s="23">
        <v>170</v>
      </c>
      <c r="M185" s="23">
        <v>3</v>
      </c>
      <c r="N185" s="60">
        <f t="shared" si="51"/>
        <v>188.33333333333334</v>
      </c>
      <c r="O185" s="62">
        <f t="shared" si="43"/>
        <v>143.33361344537818</v>
      </c>
      <c r="AE185" s="23">
        <v>343</v>
      </c>
      <c r="AX185" s="23">
        <f>AVERAGE(AD185:AE185)</f>
        <v>343</v>
      </c>
      <c r="AY185" s="23" t="str">
        <f t="shared" si="50"/>
        <v/>
      </c>
      <c r="AZ185" s="23">
        <f t="shared" si="49"/>
        <v>1</v>
      </c>
      <c r="BA185" s="23" t="str">
        <f t="shared" si="35"/>
        <v/>
      </c>
      <c r="BC185" s="26">
        <f t="shared" si="36"/>
        <v>309.83333333333331</v>
      </c>
      <c r="BD185" s="26" t="str">
        <f t="shared" si="37"/>
        <v/>
      </c>
      <c r="BE185">
        <f>'(4) - Britse prijzen'!Z278</f>
        <v>422.12826809513535</v>
      </c>
      <c r="BF185" s="25">
        <f>IF('(4) - Britse prijzen'!L278&gt;0,'(4) - Britse prijzen'!L278,"")</f>
        <v>484.07029322134684</v>
      </c>
      <c r="BG185" s="25">
        <f t="shared" si="52"/>
        <v>324.27517190661752</v>
      </c>
      <c r="BO185" s="23">
        <v>371</v>
      </c>
      <c r="BT185" s="23">
        <f t="shared" si="38"/>
        <v>371</v>
      </c>
      <c r="BU185" s="23">
        <f t="shared" si="39"/>
        <v>1</v>
      </c>
      <c r="BV185" s="26">
        <f t="shared" si="40"/>
        <v>387.36666666666667</v>
      </c>
      <c r="BW185" s="68" t="str">
        <f t="shared" si="41"/>
        <v/>
      </c>
      <c r="BX185" s="23">
        <f>'(4) - Britse prijzen'!AA278</f>
        <v>496.15353018076132</v>
      </c>
    </row>
    <row r="186" spans="1:76" x14ac:dyDescent="0.25">
      <c r="A186" s="21">
        <v>1774</v>
      </c>
      <c r="B186" s="35">
        <v>9.61</v>
      </c>
      <c r="G186" s="22">
        <v>177</v>
      </c>
      <c r="H186" s="23">
        <v>147</v>
      </c>
      <c r="I186" s="23">
        <v>74</v>
      </c>
      <c r="M186" s="23">
        <v>3</v>
      </c>
      <c r="N186" s="60">
        <f t="shared" si="51"/>
        <v>132.66666666666666</v>
      </c>
      <c r="O186" s="62">
        <f t="shared" si="43"/>
        <v>139.63174603174605</v>
      </c>
      <c r="AE186" s="23">
        <v>264</v>
      </c>
      <c r="AX186" s="23">
        <f>AVERAGE(AD186:AE186)</f>
        <v>264</v>
      </c>
      <c r="AY186" s="23" t="str">
        <f t="shared" si="50"/>
        <v/>
      </c>
      <c r="AZ186" s="23">
        <f t="shared" si="49"/>
        <v>1</v>
      </c>
      <c r="BA186" s="23" t="str">
        <f t="shared" si="35"/>
        <v/>
      </c>
      <c r="BC186" s="26">
        <f t="shared" si="36"/>
        <v>309.83333333333331</v>
      </c>
      <c r="BD186" s="26" t="str">
        <f t="shared" si="37"/>
        <v/>
      </c>
      <c r="BE186">
        <f>'(4) - Britse prijzen'!Z279</f>
        <v>422.12826809513535</v>
      </c>
      <c r="BF186" s="25">
        <f>IF('(4) - Britse prijzen'!L279&gt;0,'(4) - Britse prijzen'!L279,"")</f>
        <v>489.7782350584946</v>
      </c>
      <c r="BG186" s="25">
        <f t="shared" si="52"/>
        <v>325.79728972985686</v>
      </c>
      <c r="BP186" s="23">
        <v>365</v>
      </c>
      <c r="BT186" s="23">
        <f t="shared" si="38"/>
        <v>365</v>
      </c>
      <c r="BU186" s="23">
        <f t="shared" si="39"/>
        <v>1</v>
      </c>
      <c r="BV186" s="26">
        <f t="shared" si="40"/>
        <v>368.62068965517244</v>
      </c>
      <c r="BW186" s="68" t="str">
        <f t="shared" si="41"/>
        <v/>
      </c>
      <c r="BX186" s="23">
        <f>'(4) - Britse prijzen'!AA279</f>
        <v>500.62016591219265</v>
      </c>
    </row>
    <row r="187" spans="1:76" x14ac:dyDescent="0.25">
      <c r="A187" s="21">
        <v>1775</v>
      </c>
      <c r="B187" s="35">
        <v>9.61</v>
      </c>
      <c r="G187" s="22">
        <v>186</v>
      </c>
      <c r="H187" s="23">
        <v>189</v>
      </c>
      <c r="I187" s="23">
        <v>193</v>
      </c>
      <c r="J187" s="23">
        <v>175</v>
      </c>
      <c r="M187" s="23">
        <v>4</v>
      </c>
      <c r="N187" s="60">
        <f>AVERAGE(G187:M187)</f>
        <v>149.4</v>
      </c>
      <c r="O187" s="62">
        <f t="shared" si="43"/>
        <v>140.26493506493506</v>
      </c>
      <c r="AY187" s="23" t="str">
        <f t="shared" si="50"/>
        <v/>
      </c>
      <c r="AZ187" s="23" t="str">
        <f t="shared" si="49"/>
        <v/>
      </c>
      <c r="BA187" s="23" t="str">
        <f t="shared" si="35"/>
        <v/>
      </c>
      <c r="BC187" s="26">
        <f t="shared" si="36"/>
        <v>309.83333333333331</v>
      </c>
      <c r="BD187" s="26" t="str">
        <f t="shared" si="37"/>
        <v/>
      </c>
      <c r="BE187">
        <f>'(4) - Britse prijzen'!Z280</f>
        <v>400.07058623965628</v>
      </c>
      <c r="BF187" s="25">
        <f>IF('(4) - Britse prijzen'!L280&gt;0,'(4) - Britse prijzen'!L280,"")</f>
        <v>481.12807874648615</v>
      </c>
      <c r="BG187" s="25">
        <f t="shared" si="52"/>
        <v>317.6085328851936</v>
      </c>
      <c r="BO187" s="23">
        <v>320</v>
      </c>
      <c r="BP187" s="23">
        <v>377</v>
      </c>
      <c r="BT187" s="23">
        <f t="shared" si="38"/>
        <v>348.5</v>
      </c>
      <c r="BU187" s="23">
        <f t="shared" si="39"/>
        <v>2</v>
      </c>
      <c r="BV187" s="26">
        <f t="shared" si="40"/>
        <v>362.07407407407408</v>
      </c>
      <c r="BW187" s="68" t="str">
        <f t="shared" si="41"/>
        <v/>
      </c>
      <c r="BX187" s="23">
        <f>'(4) - Britse prijzen'!AA280</f>
        <v>496.0931888041992</v>
      </c>
    </row>
    <row r="188" spans="1:76" x14ac:dyDescent="0.25">
      <c r="A188" s="21">
        <v>1776</v>
      </c>
      <c r="B188" s="35">
        <v>9.61</v>
      </c>
      <c r="G188" s="22">
        <v>176</v>
      </c>
      <c r="M188" s="23">
        <v>1</v>
      </c>
      <c r="N188" s="60">
        <f t="shared" si="51"/>
        <v>176</v>
      </c>
      <c r="O188" s="62">
        <f t="shared" si="43"/>
        <v>142.5061224489796</v>
      </c>
      <c r="AE188" s="23">
        <v>332</v>
      </c>
      <c r="AX188" s="23">
        <f>AVERAGE(AD188:AE188)</f>
        <v>332</v>
      </c>
      <c r="AY188" s="23" t="str">
        <f t="shared" si="50"/>
        <v/>
      </c>
      <c r="AZ188" s="23">
        <f t="shared" si="49"/>
        <v>1</v>
      </c>
      <c r="BA188" s="23" t="str">
        <f t="shared" si="35"/>
        <v/>
      </c>
      <c r="BC188" s="26">
        <f t="shared" si="36"/>
        <v>309.83333333333331</v>
      </c>
      <c r="BE188">
        <f>'(4) - Britse prijzen'!Z281</f>
        <v>400.07058623965628</v>
      </c>
      <c r="BF188" s="25">
        <f>IF('(4) - Britse prijzen'!L281&gt;0,'(4) - Britse prijzen'!L281,"")</f>
        <v>473.87844580690296</v>
      </c>
      <c r="BG188" s="25">
        <f t="shared" si="52"/>
        <v>315.67529743463803</v>
      </c>
      <c r="BP188" s="23">
        <v>374</v>
      </c>
      <c r="BT188" s="23">
        <f t="shared" si="38"/>
        <v>374</v>
      </c>
      <c r="BU188" s="23">
        <f t="shared" si="39"/>
        <v>1</v>
      </c>
      <c r="BV188" s="26">
        <f t="shared" si="40"/>
        <v>339.68421052631578</v>
      </c>
      <c r="BW188" s="68" t="str">
        <f t="shared" si="41"/>
        <v/>
      </c>
      <c r="BX188" s="23">
        <f>'(4) - Britse prijzen'!AA281</f>
        <v>482.49907192182559</v>
      </c>
    </row>
    <row r="189" spans="1:76" x14ac:dyDescent="0.25">
      <c r="A189" s="21">
        <v>1777</v>
      </c>
      <c r="B189" s="35">
        <v>9.61</v>
      </c>
      <c r="G189" s="22">
        <v>157</v>
      </c>
      <c r="H189" s="23">
        <v>175</v>
      </c>
      <c r="M189" s="23">
        <v>2</v>
      </c>
      <c r="N189" s="60">
        <f t="shared" si="51"/>
        <v>166</v>
      </c>
      <c r="O189" s="62">
        <f t="shared" si="43"/>
        <v>145.52380952380955</v>
      </c>
      <c r="AE189" s="23">
        <v>292</v>
      </c>
      <c r="AX189" s="23">
        <f>AVERAGE(AD189:AE189)</f>
        <v>292</v>
      </c>
      <c r="AY189" s="23" t="str">
        <f t="shared" si="50"/>
        <v/>
      </c>
      <c r="AZ189" s="23">
        <f t="shared" si="49"/>
        <v>1</v>
      </c>
      <c r="BA189" s="23" t="str">
        <f t="shared" si="35"/>
        <v/>
      </c>
      <c r="BC189" s="26">
        <f t="shared" si="36"/>
        <v>309.83333333333331</v>
      </c>
      <c r="BE189">
        <f>'(4) - Britse prijzen'!Z282</f>
        <v>400.07058623965628</v>
      </c>
      <c r="BF189" s="25">
        <f>IF('(4) - Britse prijzen'!L282&gt;0,'(4) - Britse prijzen'!L282,"")</f>
        <v>458.21721785379646</v>
      </c>
      <c r="BG189" s="25">
        <f t="shared" si="52"/>
        <v>311.49896998047626</v>
      </c>
      <c r="BO189" s="23">
        <v>342</v>
      </c>
      <c r="BT189" s="23">
        <f t="shared" si="38"/>
        <v>342</v>
      </c>
      <c r="BU189" s="23">
        <f t="shared" si="39"/>
        <v>1</v>
      </c>
      <c r="BV189" s="26">
        <f t="shared" si="40"/>
        <v>341</v>
      </c>
      <c r="BW189" s="68" t="str">
        <f t="shared" si="41"/>
        <v/>
      </c>
      <c r="BX189" s="23">
        <f>'(4) - Britse prijzen'!AA282</f>
        <v>483.85711113015418</v>
      </c>
    </row>
    <row r="190" spans="1:76" x14ac:dyDescent="0.25">
      <c r="A190" s="21">
        <v>1778</v>
      </c>
      <c r="B190" s="35">
        <v>9.61</v>
      </c>
      <c r="G190" s="22">
        <v>130</v>
      </c>
      <c r="H190" s="23">
        <v>145</v>
      </c>
      <c r="M190" s="23">
        <v>2</v>
      </c>
      <c r="N190" s="60">
        <f t="shared" si="51"/>
        <v>137.5</v>
      </c>
      <c r="O190" s="62">
        <f t="shared" si="43"/>
        <v>148.10526315789474</v>
      </c>
      <c r="AY190" s="23" t="str">
        <f t="shared" si="50"/>
        <v/>
      </c>
      <c r="AZ190" s="23" t="str">
        <f t="shared" si="49"/>
        <v/>
      </c>
      <c r="BA190" s="23" t="str">
        <f t="shared" si="35"/>
        <v/>
      </c>
      <c r="BC190" s="26">
        <f t="shared" si="36"/>
        <v>307.75</v>
      </c>
      <c r="BE190">
        <f>'(4) - Britse prijzen'!Z283</f>
        <v>394.59768539008058</v>
      </c>
      <c r="BF190" s="25">
        <f>IF('(4) - Britse prijzen'!L283&gt;0,'(4) - Britse prijzen'!L283,"")</f>
        <v>470.76423915318844</v>
      </c>
      <c r="BG190" s="25">
        <f t="shared" si="52"/>
        <v>312.82984654487177</v>
      </c>
      <c r="BI190" s="22">
        <v>350</v>
      </c>
      <c r="BO190" s="23">
        <v>333</v>
      </c>
      <c r="BT190" s="23">
        <f t="shared" si="38"/>
        <v>341.5</v>
      </c>
      <c r="BU190" s="23">
        <f t="shared" si="39"/>
        <v>2</v>
      </c>
      <c r="BV190" s="26">
        <f t="shared" si="40"/>
        <v>337.16666666666669</v>
      </c>
      <c r="BW190" s="68" t="str">
        <f t="shared" si="41"/>
        <v/>
      </c>
      <c r="BX190" s="23">
        <f>'(4) - Britse prijzen'!AA283</f>
        <v>490.26080774431136</v>
      </c>
    </row>
    <row r="191" spans="1:76" x14ac:dyDescent="0.25">
      <c r="A191" s="21">
        <v>1779</v>
      </c>
      <c r="B191" s="35">
        <v>9.61</v>
      </c>
      <c r="G191" s="22">
        <v>128</v>
      </c>
      <c r="H191" s="23">
        <v>155</v>
      </c>
      <c r="I191" s="23">
        <v>123</v>
      </c>
      <c r="J191" s="23">
        <v>178</v>
      </c>
      <c r="M191" s="23">
        <v>4</v>
      </c>
      <c r="N191" s="60">
        <f>AVERAGE(G191:M191)</f>
        <v>117.6</v>
      </c>
      <c r="O191" s="62">
        <f t="shared" si="43"/>
        <v>142</v>
      </c>
      <c r="AZ191" s="23" t="str">
        <f t="shared" si="49"/>
        <v/>
      </c>
      <c r="BA191" s="23" t="str">
        <f t="shared" si="35"/>
        <v/>
      </c>
      <c r="BC191" s="26">
        <f t="shared" si="36"/>
        <v>296</v>
      </c>
      <c r="BE191">
        <f>'(4) - Britse prijzen'!Z284</f>
        <v>363.98619472701171</v>
      </c>
      <c r="BF191" s="25">
        <f>IF('(4) - Britse prijzen'!L284&gt;0,'(4) - Britse prijzen'!L284,"")</f>
        <v>491.20885753926967</v>
      </c>
      <c r="BG191" s="25">
        <f t="shared" si="52"/>
        <v>306.98534727100838</v>
      </c>
      <c r="BI191" s="22">
        <v>330</v>
      </c>
      <c r="BN191" s="23">
        <v>306</v>
      </c>
      <c r="BO191" s="23">
        <v>178</v>
      </c>
      <c r="BR191" s="74">
        <v>400</v>
      </c>
      <c r="BT191" s="23">
        <f t="shared" si="38"/>
        <v>303.5</v>
      </c>
      <c r="BU191" s="23">
        <f t="shared" si="39"/>
        <v>4</v>
      </c>
      <c r="BV191" s="26">
        <f t="shared" si="40"/>
        <v>358.92307692307691</v>
      </c>
      <c r="BW191" s="68" t="str">
        <f t="shared" si="41"/>
        <v/>
      </c>
      <c r="BX191" s="23">
        <f>'(4) - Britse prijzen'!AA284</f>
        <v>493.93744551488709</v>
      </c>
    </row>
    <row r="192" spans="1:76" x14ac:dyDescent="0.25">
      <c r="A192" s="21">
        <v>1780</v>
      </c>
      <c r="B192" s="35">
        <v>9.61</v>
      </c>
      <c r="O192" s="62">
        <f t="shared" si="43"/>
        <v>143.86666666666667</v>
      </c>
      <c r="AZ192" s="23" t="str">
        <f t="shared" si="49"/>
        <v/>
      </c>
      <c r="BA192" s="23" t="str">
        <f t="shared" si="35"/>
        <v/>
      </c>
      <c r="BC192" s="26">
        <f t="shared" si="36"/>
        <v>312</v>
      </c>
      <c r="BE192">
        <f>'(4) - Britse prijzen'!Z285</f>
        <v>363.98619472701171</v>
      </c>
      <c r="BF192" s="25">
        <f>IF('(4) - Britse prijzen'!L285&gt;0,'(4) - Britse prijzen'!L285,"")</f>
        <v>496.24696276763177</v>
      </c>
      <c r="BG192" s="25">
        <f t="shared" si="52"/>
        <v>312.59550866523824</v>
      </c>
      <c r="BT192" s="23" t="str">
        <f t="shared" si="38"/>
        <v/>
      </c>
      <c r="BU192" s="23" t="str">
        <f t="shared" si="39"/>
        <v/>
      </c>
      <c r="BV192" s="26">
        <f t="shared" si="40"/>
        <v>358.41666666666669</v>
      </c>
      <c r="BW192" s="68" t="str">
        <f t="shared" si="41"/>
        <v/>
      </c>
      <c r="BX192" s="23">
        <f>'(4) - Britse prijzen'!AA285</f>
        <v>526.23450547766083</v>
      </c>
    </row>
    <row r="193" spans="1:76" x14ac:dyDescent="0.25">
      <c r="A193" s="21">
        <v>1781</v>
      </c>
      <c r="B193" s="35">
        <v>9.61</v>
      </c>
      <c r="O193" s="62">
        <f t="shared" si="43"/>
        <v>141.85454545454547</v>
      </c>
      <c r="AZ193" s="23" t="str">
        <f t="shared" si="49"/>
        <v/>
      </c>
      <c r="BA193" s="23" t="str">
        <f t="shared" si="35"/>
        <v/>
      </c>
      <c r="BC193" s="26">
        <f t="shared" si="36"/>
        <v>312</v>
      </c>
      <c r="BE193">
        <f>'(4) - Britse prijzen'!Z286</f>
        <v>362.06332498305778</v>
      </c>
      <c r="BF193" s="25">
        <f>IF('(4) - Britse prijzen'!L286&gt;0,'(4) - Britse prijzen'!L286,"")</f>
        <v>470.2856511771019</v>
      </c>
      <c r="BG193" s="25">
        <f t="shared" si="52"/>
        <v>305.15972697604263</v>
      </c>
      <c r="BT193" s="23" t="str">
        <f t="shared" si="38"/>
        <v/>
      </c>
      <c r="BU193" s="23" t="str">
        <f t="shared" si="39"/>
        <v/>
      </c>
      <c r="BV193" s="26">
        <f t="shared" si="40"/>
        <v>360.4</v>
      </c>
      <c r="BW193" s="68" t="str">
        <f t="shared" si="41"/>
        <v/>
      </c>
      <c r="BX193" s="23">
        <f>'(4) - Britse prijzen'!AA286</f>
        <v>540.1750803810844</v>
      </c>
    </row>
    <row r="194" spans="1:76" x14ac:dyDescent="0.25">
      <c r="A194" s="21">
        <v>1782</v>
      </c>
      <c r="B194" s="35">
        <v>9.61</v>
      </c>
      <c r="O194" s="62">
        <f t="shared" si="43"/>
        <v>137.4</v>
      </c>
      <c r="AZ194" s="23" t="str">
        <f t="shared" si="49"/>
        <v/>
      </c>
      <c r="BA194" s="23" t="str">
        <f t="shared" si="35"/>
        <v/>
      </c>
      <c r="BC194" s="26">
        <f t="shared" si="36"/>
        <v>292</v>
      </c>
      <c r="BE194">
        <f>'(4) - Britse prijzen'!Z287</f>
        <v>316.993244699294</v>
      </c>
      <c r="BF194" s="25">
        <f>IF('(4) - Britse prijzen'!L287&gt;0,'(4) - Britse prijzen'!L287,"")</f>
        <v>456.25449491770252</v>
      </c>
      <c r="BG194" s="25">
        <f t="shared" si="52"/>
        <v>284.06606389786577</v>
      </c>
      <c r="BT194" s="23" t="str">
        <f t="shared" si="38"/>
        <v/>
      </c>
      <c r="BU194" s="23" t="str">
        <f t="shared" si="39"/>
        <v/>
      </c>
      <c r="BV194" s="26">
        <f t="shared" si="40"/>
        <v>365.7</v>
      </c>
      <c r="BW194" s="68" t="str">
        <f t="shared" si="41"/>
        <v/>
      </c>
      <c r="BX194" s="23">
        <f>'(4) - Britse prijzen'!AA287</f>
        <v>550.62664011978347</v>
      </c>
    </row>
    <row r="195" spans="1:76" x14ac:dyDescent="0.25">
      <c r="A195" s="21">
        <v>1783</v>
      </c>
      <c r="B195" s="35">
        <v>9.61</v>
      </c>
      <c r="O195" s="62">
        <f t="shared" si="43"/>
        <v>132.94</v>
      </c>
      <c r="AZ195" s="23" t="str">
        <f t="shared" si="49"/>
        <v/>
      </c>
      <c r="BA195" s="23" t="str">
        <f t="shared" si="35"/>
        <v/>
      </c>
      <c r="BC195" s="26" t="str">
        <f t="shared" si="36"/>
        <v/>
      </c>
      <c r="BE195">
        <f>'(4) - Britse prijzen'!Z288</f>
        <v>245.66681325130287</v>
      </c>
      <c r="BF195" s="25">
        <f>IF('(4) - Britse prijzen'!L288&gt;0,'(4) - Britse prijzen'!L288,"")</f>
        <v>471.45219956768989</v>
      </c>
      <c r="BT195" s="23" t="str">
        <f t="shared" si="38"/>
        <v/>
      </c>
      <c r="BU195" s="23" t="str">
        <f t="shared" si="39"/>
        <v/>
      </c>
      <c r="BV195" s="26">
        <f t="shared" si="40"/>
        <v>368.33333333333331</v>
      </c>
      <c r="BW195" s="68" t="str">
        <f t="shared" si="41"/>
        <v/>
      </c>
      <c r="BX195" s="23">
        <f>'(4) - Britse prijzen'!AA288</f>
        <v>563.20181156958461</v>
      </c>
    </row>
    <row r="196" spans="1:76" x14ac:dyDescent="0.25">
      <c r="A196" s="21">
        <v>1784</v>
      </c>
      <c r="B196" s="35">
        <v>9.61</v>
      </c>
      <c r="G196" s="22">
        <v>131</v>
      </c>
      <c r="H196" s="23">
        <v>176</v>
      </c>
      <c r="M196" s="23">
        <v>2</v>
      </c>
      <c r="N196" s="60">
        <f>AVERAGE(G196:L196)</f>
        <v>153.5</v>
      </c>
      <c r="O196" s="62">
        <f t="shared" si="43"/>
        <v>136.37777777777779</v>
      </c>
      <c r="AZ196" s="23" t="str">
        <f t="shared" si="49"/>
        <v/>
      </c>
      <c r="BA196" s="23" t="str">
        <f t="shared" si="35"/>
        <v/>
      </c>
      <c r="BC196" s="26" t="str">
        <f t="shared" si="36"/>
        <v/>
      </c>
      <c r="BE196">
        <f>'(4) - Britse prijzen'!Z289</f>
        <v>245.66681325130287</v>
      </c>
      <c r="BF196" s="25">
        <f>IF('(4) - Britse prijzen'!L289&gt;0,'(4) - Britse prijzen'!L289,"")</f>
        <v>500.72943439217948</v>
      </c>
      <c r="BO196" s="23">
        <v>416</v>
      </c>
      <c r="BP196" s="23">
        <v>575</v>
      </c>
      <c r="BT196" s="23">
        <f t="shared" si="38"/>
        <v>495.5</v>
      </c>
      <c r="BU196" s="23">
        <f t="shared" si="39"/>
        <v>2</v>
      </c>
      <c r="BV196" s="26">
        <f t="shared" si="40"/>
        <v>386.125</v>
      </c>
      <c r="BW196" s="68" t="str">
        <f t="shared" si="41"/>
        <v/>
      </c>
      <c r="BX196" s="23">
        <f>'(4) - Britse prijzen'!AA289</f>
        <v>604.5639637548162</v>
      </c>
    </row>
    <row r="197" spans="1:76" x14ac:dyDescent="0.25">
      <c r="A197" s="21">
        <v>1785</v>
      </c>
      <c r="B197" s="35">
        <v>9.61</v>
      </c>
      <c r="O197" s="62">
        <f t="shared" si="43"/>
        <v>151.4</v>
      </c>
      <c r="AZ197" s="23" t="str">
        <f t="shared" si="49"/>
        <v/>
      </c>
      <c r="BA197" s="23" t="str">
        <f t="shared" si="35"/>
        <v/>
      </c>
      <c r="BC197" s="26" t="str">
        <f t="shared" si="36"/>
        <v/>
      </c>
      <c r="BE197">
        <f>'(4) - Britse prijzen'!Z290</f>
        <v>245.66681325130287</v>
      </c>
      <c r="BF197" s="25">
        <f>IF('(4) - Britse prijzen'!L290&gt;0,'(4) - Britse prijzen'!L290,"")</f>
        <v>697.81609039297302</v>
      </c>
      <c r="BT197" s="23" t="str">
        <f t="shared" si="38"/>
        <v/>
      </c>
      <c r="BU197" s="23" t="str">
        <f t="shared" si="39"/>
        <v/>
      </c>
      <c r="BV197" s="26">
        <f t="shared" si="40"/>
        <v>459.8</v>
      </c>
      <c r="BW197" s="68" t="str">
        <f t="shared" si="41"/>
        <v/>
      </c>
      <c r="BX197" s="23">
        <f>'(4) - Britse prijzen'!AA290</f>
        <v>656.70661746698011</v>
      </c>
    </row>
    <row r="198" spans="1:76" x14ac:dyDescent="0.25">
      <c r="A198" s="21">
        <v>1786</v>
      </c>
      <c r="B198" s="35">
        <v>9.61</v>
      </c>
      <c r="O198" s="62">
        <f t="shared" si="43"/>
        <v>151.4</v>
      </c>
      <c r="AZ198" s="23" t="str">
        <f t="shared" si="49"/>
        <v/>
      </c>
      <c r="BA198" s="23" t="str">
        <f t="shared" si="35"/>
        <v/>
      </c>
      <c r="BC198" s="26" t="str">
        <f t="shared" si="36"/>
        <v/>
      </c>
      <c r="BE198" t="str">
        <f>'(4) - Britse prijzen'!Z291</f>
        <v/>
      </c>
      <c r="BF198" s="25">
        <f>IF('(4) - Britse prijzen'!L291&gt;0,'(4) - Britse prijzen'!L291,"")</f>
        <v>684.82976740426989</v>
      </c>
      <c r="BT198" s="23" t="str">
        <f t="shared" si="38"/>
        <v/>
      </c>
      <c r="BU198" s="23" t="str">
        <f t="shared" si="39"/>
        <v/>
      </c>
      <c r="BV198" s="26">
        <f t="shared" si="40"/>
        <v>459.8</v>
      </c>
      <c r="BW198" s="68" t="str">
        <f t="shared" si="41"/>
        <v/>
      </c>
      <c r="BX198" s="23">
        <f>'(4) - Britse prijzen'!AA291</f>
        <v>656.70661746698011</v>
      </c>
    </row>
    <row r="199" spans="1:76" x14ac:dyDescent="0.25">
      <c r="A199" s="21">
        <v>1787</v>
      </c>
      <c r="B199" s="35">
        <v>9.61</v>
      </c>
      <c r="G199" s="22">
        <v>127</v>
      </c>
      <c r="M199" s="23">
        <v>1</v>
      </c>
      <c r="N199" s="60">
        <f>AVERAGE(G199:L199)</f>
        <v>127</v>
      </c>
      <c r="O199" s="62">
        <f t="shared" si="43"/>
        <v>162.14285714285714</v>
      </c>
      <c r="AZ199" s="23" t="str">
        <f t="shared" si="49"/>
        <v/>
      </c>
      <c r="BA199" s="23" t="str">
        <f t="shared" si="35"/>
        <v/>
      </c>
      <c r="BC199" s="26" t="str">
        <f t="shared" si="36"/>
        <v/>
      </c>
      <c r="BE199" t="str">
        <f>'(4) - Britse prijzen'!Z292</f>
        <v/>
      </c>
      <c r="BF199" s="25">
        <f>IF('(4) - Britse prijzen'!L292&gt;0,'(4) - Britse prijzen'!L292,"")</f>
        <v>681.9806269196074</v>
      </c>
      <c r="BO199" s="23">
        <v>427</v>
      </c>
      <c r="BT199" s="23">
        <f t="shared" si="38"/>
        <v>427</v>
      </c>
      <c r="BU199" s="23">
        <f t="shared" si="39"/>
        <v>1</v>
      </c>
      <c r="BV199" s="26">
        <f t="shared" si="40"/>
        <v>480.71428571428572</v>
      </c>
      <c r="BW199" s="68" t="str">
        <f t="shared" si="41"/>
        <v/>
      </c>
      <c r="BX199" s="23">
        <f>'(4) - Britse prijzen'!AA292</f>
        <v>681.87638221991358</v>
      </c>
    </row>
    <row r="200" spans="1:76" x14ac:dyDescent="0.25">
      <c r="A200" s="21">
        <v>1788</v>
      </c>
      <c r="B200" s="35">
        <v>9.61</v>
      </c>
      <c r="G200" s="22">
        <v>150</v>
      </c>
      <c r="M200" s="23">
        <v>1</v>
      </c>
      <c r="N200" s="60">
        <f>AVERAGE(G200:L200)</f>
        <v>150</v>
      </c>
      <c r="O200" s="62">
        <f t="shared" si="43"/>
        <v>169.125</v>
      </c>
      <c r="AZ200" s="23" t="str">
        <f t="shared" si="49"/>
        <v/>
      </c>
      <c r="BA200" s="23" t="str">
        <f t="shared" ref="BA200:BA241" si="53">IF(SUM(AG200:AU200)&gt;0,COUNT(AG200:AU200),"")</f>
        <v/>
      </c>
      <c r="BC200" s="26" t="str">
        <f t="shared" si="36"/>
        <v/>
      </c>
      <c r="BE200" t="str">
        <f>'(4) - Britse prijzen'!Z293</f>
        <v/>
      </c>
      <c r="BF200" s="25">
        <f>IF('(4) - Britse prijzen'!L293&gt;0,'(4) - Britse prijzen'!L293,"")</f>
        <v>678.3885543925669</v>
      </c>
      <c r="BT200" s="23" t="str">
        <f t="shared" si="38"/>
        <v/>
      </c>
      <c r="BU200" s="23" t="str">
        <f t="shared" si="39"/>
        <v/>
      </c>
      <c r="BV200" s="26">
        <f t="shared" si="40"/>
        <v>493.375</v>
      </c>
      <c r="BW200" s="68" t="str">
        <f t="shared" si="41"/>
        <v/>
      </c>
      <c r="BX200" s="23">
        <f>'(4) - Britse prijzen'!AA293</f>
        <v>698.96509176231996</v>
      </c>
    </row>
    <row r="201" spans="1:76" x14ac:dyDescent="0.25">
      <c r="A201" s="21">
        <v>1789</v>
      </c>
      <c r="B201" s="35">
        <v>9.61</v>
      </c>
      <c r="G201" s="22">
        <v>173</v>
      </c>
      <c r="M201" s="23">
        <v>1</v>
      </c>
      <c r="N201" s="60">
        <f>AVERAGE(G201:L201)</f>
        <v>173</v>
      </c>
      <c r="O201" s="62">
        <f t="shared" si="43"/>
        <v>167.33333333333334</v>
      </c>
      <c r="AZ201" s="23" t="str">
        <f t="shared" si="49"/>
        <v/>
      </c>
      <c r="BA201" s="23" t="str">
        <f t="shared" si="53"/>
        <v/>
      </c>
      <c r="BC201" s="26" t="str">
        <f t="shared" ref="BC201:BC241" si="54">IF(SUM(AX196:AY206)&gt;0,SUMPRODUCT(AX196:AY206,AZ196:BA206)/SUM(AZ196:BA206),"")</f>
        <v/>
      </c>
      <c r="BE201" t="str">
        <f>'(4) - Britse prijzen'!Z294</f>
        <v/>
      </c>
      <c r="BF201" s="25">
        <f>IF('(4) - Britse prijzen'!L294&gt;0,'(4) - Britse prijzen'!L294,"")</f>
        <v>685.61094204389451</v>
      </c>
      <c r="BO201" s="23">
        <v>457</v>
      </c>
      <c r="BT201" s="23">
        <f t="shared" ref="BT201:BT241" si="55">IF(SUM(BI201:BS201)&gt;0,AVERAGE(BI201:BS201),"")</f>
        <v>457</v>
      </c>
      <c r="BU201" s="23">
        <f t="shared" ref="BU201:BU241" si="56">IF(SUM(BI201:BS201)&gt;0,COUNT(BI201:BS201),"")</f>
        <v>1</v>
      </c>
      <c r="BV201" s="26">
        <f t="shared" ref="BV201:BV241" si="57">IF(SUM(BT196:BT206)&gt;0,SUMPRODUCT(BT196:BT206,BU196:BU206)/SUM(BU196:BU206),"")</f>
        <v>493.375</v>
      </c>
      <c r="BW201" s="68" t="str">
        <f t="shared" ref="BW201:BW241" si="58">IF(T201&gt;0,T201,"")</f>
        <v/>
      </c>
      <c r="BX201" s="23">
        <f>'(4) - Britse prijzen'!AA294</f>
        <v>698.96509176231996</v>
      </c>
    </row>
    <row r="202" spans="1:76" x14ac:dyDescent="0.25">
      <c r="A202" s="21">
        <v>1790</v>
      </c>
      <c r="B202" s="35">
        <v>9.61</v>
      </c>
      <c r="O202" s="62">
        <f t="shared" si="43"/>
        <v>171.28571428571428</v>
      </c>
      <c r="AZ202" s="23" t="str">
        <f t="shared" si="49"/>
        <v/>
      </c>
      <c r="BA202" s="23" t="str">
        <f t="shared" si="53"/>
        <v/>
      </c>
      <c r="BC202" s="26" t="str">
        <f t="shared" si="54"/>
        <v/>
      </c>
      <c r="BE202" t="str">
        <f>'(4) - Britse prijzen'!Z295</f>
        <v/>
      </c>
      <c r="BF202" s="25">
        <f>IF('(4) - Britse prijzen'!L295&gt;0,'(4) - Britse prijzen'!L295,"")</f>
        <v>673.31576717339124</v>
      </c>
      <c r="BO202" s="23">
        <v>424</v>
      </c>
      <c r="BT202" s="23">
        <f t="shared" si="55"/>
        <v>424</v>
      </c>
      <c r="BU202" s="23">
        <f t="shared" si="56"/>
        <v>1</v>
      </c>
      <c r="BV202" s="26">
        <f t="shared" si="57"/>
        <v>490.28571428571428</v>
      </c>
      <c r="BW202" s="68" t="str">
        <f t="shared" si="58"/>
        <v/>
      </c>
      <c r="BX202" s="23">
        <f>'(4) - Britse prijzen'!AA295</f>
        <v>694.82853047431774</v>
      </c>
    </row>
    <row r="203" spans="1:76" x14ac:dyDescent="0.25">
      <c r="A203" s="21">
        <v>1791</v>
      </c>
      <c r="B203" s="35">
        <v>9.61</v>
      </c>
      <c r="O203" s="62">
        <f t="shared" si="43"/>
        <v>171.28571428571428</v>
      </c>
      <c r="AZ203" s="23" t="str">
        <f t="shared" ref="AZ203:AZ234" si="59">IF(SUM(AD203:AE203)&gt;0,COUNT(AD203:AE203),"")</f>
        <v/>
      </c>
      <c r="BA203" s="23" t="str">
        <f t="shared" si="53"/>
        <v/>
      </c>
      <c r="BC203" s="26" t="str">
        <f t="shared" si="54"/>
        <v/>
      </c>
      <c r="BE203">
        <f>'(4) - Britse prijzen'!Z296</f>
        <v>351.34610272318537</v>
      </c>
      <c r="BF203" s="25">
        <f>IF('(4) - Britse prijzen'!L296&gt;0,'(4) - Britse prijzen'!L296,"")</f>
        <v>671.77617319357375</v>
      </c>
      <c r="BT203" s="23" t="str">
        <f t="shared" si="55"/>
        <v/>
      </c>
      <c r="BU203" s="23" t="str">
        <f t="shared" si="56"/>
        <v/>
      </c>
      <c r="BV203" s="26">
        <f t="shared" si="57"/>
        <v>490.28571428571428</v>
      </c>
      <c r="BW203" s="68" t="str">
        <f t="shared" si="58"/>
        <v/>
      </c>
      <c r="BX203" s="23">
        <f>'(4) - Britse prijzen'!AA296</f>
        <v>489.90733872727264</v>
      </c>
    </row>
    <row r="204" spans="1:76" x14ac:dyDescent="0.25">
      <c r="A204" s="21">
        <v>1792</v>
      </c>
      <c r="B204" s="35">
        <v>9.61</v>
      </c>
      <c r="G204" s="22">
        <v>177</v>
      </c>
      <c r="H204" s="23">
        <v>201</v>
      </c>
      <c r="M204" s="23">
        <v>2</v>
      </c>
      <c r="N204" s="60">
        <f>AVERAGE(G204:L204)</f>
        <v>189</v>
      </c>
      <c r="O204" s="62">
        <f t="shared" si="43"/>
        <v>171.28571428571428</v>
      </c>
      <c r="AZ204" s="23" t="str">
        <f t="shared" si="59"/>
        <v/>
      </c>
      <c r="BA204" s="23" t="str">
        <f t="shared" si="53"/>
        <v/>
      </c>
      <c r="BC204" s="26" t="str">
        <f t="shared" si="54"/>
        <v/>
      </c>
      <c r="BE204">
        <f>'(4) - Britse prijzen'!Z297</f>
        <v>351.34610272318537</v>
      </c>
      <c r="BF204" s="25">
        <f>IF('(4) - Britse prijzen'!L297&gt;0,'(4) - Britse prijzen'!L297,"")</f>
        <v>660.44986079428168</v>
      </c>
      <c r="BO204" s="23">
        <v>442</v>
      </c>
      <c r="BP204" s="23">
        <v>624</v>
      </c>
      <c r="BT204" s="23">
        <f t="shared" si="55"/>
        <v>533</v>
      </c>
      <c r="BU204" s="23">
        <f t="shared" si="56"/>
        <v>2</v>
      </c>
      <c r="BV204" s="26">
        <f t="shared" si="57"/>
        <v>490.28571428571428</v>
      </c>
      <c r="BW204" s="68" t="str">
        <f t="shared" si="58"/>
        <v/>
      </c>
      <c r="BX204" s="23">
        <f>'(4) - Britse prijzen'!AA297</f>
        <v>489.90733872727264</v>
      </c>
    </row>
    <row r="205" spans="1:76" x14ac:dyDescent="0.25">
      <c r="A205" s="21">
        <v>1793</v>
      </c>
      <c r="B205" s="35">
        <v>9.61</v>
      </c>
      <c r="G205" s="22">
        <v>218</v>
      </c>
      <c r="M205" s="23">
        <v>1</v>
      </c>
      <c r="N205" s="60">
        <f>AVERAGE(G205:L205)</f>
        <v>218</v>
      </c>
      <c r="O205" s="62">
        <f t="shared" si="43"/>
        <v>178.66666666666666</v>
      </c>
      <c r="AZ205" s="23" t="str">
        <f t="shared" si="59"/>
        <v/>
      </c>
      <c r="BA205" s="23" t="str">
        <f t="shared" si="53"/>
        <v/>
      </c>
      <c r="BC205" s="26" t="str">
        <f t="shared" si="54"/>
        <v/>
      </c>
      <c r="BE205">
        <f>'(4) - Britse prijzen'!Z298</f>
        <v>351.34610272318537</v>
      </c>
      <c r="BF205" s="25">
        <f>IF('(4) - Britse prijzen'!L298&gt;0,'(4) - Britse prijzen'!L298,"")</f>
        <v>679.80743480907745</v>
      </c>
      <c r="BP205" s="23">
        <v>582</v>
      </c>
      <c r="BT205" s="23">
        <f t="shared" si="55"/>
        <v>582</v>
      </c>
      <c r="BU205" s="23">
        <f t="shared" si="56"/>
        <v>1</v>
      </c>
      <c r="BV205" s="26">
        <f t="shared" si="57"/>
        <v>500.83333333333331</v>
      </c>
      <c r="BW205" s="68" t="str">
        <f t="shared" si="58"/>
        <v/>
      </c>
      <c r="BX205" s="23">
        <f>'(4) - Britse prijzen'!AA298</f>
        <v>488.58412665969252</v>
      </c>
    </row>
    <row r="206" spans="1:76" x14ac:dyDescent="0.25">
      <c r="A206" s="21">
        <v>1794</v>
      </c>
      <c r="B206" s="35">
        <v>9.61</v>
      </c>
      <c r="G206" s="22">
        <v>153</v>
      </c>
      <c r="M206" s="23">
        <v>1</v>
      </c>
      <c r="N206" s="60">
        <f>AVERAGE(G206:L206)</f>
        <v>153</v>
      </c>
      <c r="O206" s="62">
        <f t="shared" si="43"/>
        <v>184.4</v>
      </c>
      <c r="AZ206" s="23" t="str">
        <f t="shared" si="59"/>
        <v/>
      </c>
      <c r="BA206" s="23" t="str">
        <f t="shared" si="53"/>
        <v/>
      </c>
      <c r="BC206" s="26" t="str">
        <f t="shared" si="54"/>
        <v/>
      </c>
      <c r="BE206">
        <f>'(4) - Britse prijzen'!Z299</f>
        <v>351.34610272318537</v>
      </c>
      <c r="BF206" s="25">
        <f>IF('(4) - Britse prijzen'!L299&gt;0,'(4) - Britse prijzen'!L299,"")</f>
        <v>689.64815276210402</v>
      </c>
      <c r="BT206" s="23" t="str">
        <f t="shared" si="55"/>
        <v/>
      </c>
      <c r="BU206" s="23" t="str">
        <f t="shared" si="56"/>
        <v/>
      </c>
      <c r="BV206" s="26">
        <f t="shared" si="57"/>
        <v>500.83333333333331</v>
      </c>
      <c r="BW206" s="68" t="str">
        <f t="shared" si="58"/>
        <v/>
      </c>
      <c r="BX206" s="23">
        <f>'(4) - Britse prijzen'!AA299</f>
        <v>488.58412665969252</v>
      </c>
    </row>
    <row r="207" spans="1:76" x14ac:dyDescent="0.25">
      <c r="A207" s="21">
        <v>1795</v>
      </c>
      <c r="B207" s="35">
        <v>9.61</v>
      </c>
      <c r="O207" s="62">
        <f t="shared" si="43"/>
        <v>187.25</v>
      </c>
      <c r="AZ207" s="23" t="str">
        <f t="shared" si="59"/>
        <v/>
      </c>
      <c r="BA207" s="23" t="str">
        <f t="shared" si="53"/>
        <v/>
      </c>
      <c r="BC207" s="26" t="str">
        <f t="shared" si="54"/>
        <v/>
      </c>
      <c r="BE207">
        <f>'(4) - Britse prijzen'!Z300</f>
        <v>351.34610272318537</v>
      </c>
      <c r="BF207" s="25">
        <f>IF('(4) - Britse prijzen'!L300&gt;0,'(4) - Britse prijzen'!L300,"")</f>
        <v>698.01742995894767</v>
      </c>
      <c r="BO207" s="23">
        <v>476</v>
      </c>
      <c r="BT207" s="23">
        <f t="shared" si="55"/>
        <v>476</v>
      </c>
      <c r="BU207" s="23">
        <f t="shared" si="56"/>
        <v>1</v>
      </c>
      <c r="BV207" s="26">
        <f t="shared" si="57"/>
        <v>509.6</v>
      </c>
      <c r="BW207" s="68" t="str">
        <f t="shared" si="58"/>
        <v/>
      </c>
      <c r="BX207" s="23">
        <f>'(4) - Britse prijzen'!AA300</f>
        <v>486.67628099114637</v>
      </c>
    </row>
    <row r="208" spans="1:76" x14ac:dyDescent="0.25">
      <c r="A208" s="21">
        <v>1796</v>
      </c>
      <c r="B208" s="35">
        <v>9.61</v>
      </c>
      <c r="O208" s="62">
        <f t="shared" si="43"/>
        <v>187.25</v>
      </c>
      <c r="AZ208" s="23" t="str">
        <f t="shared" si="59"/>
        <v/>
      </c>
      <c r="BA208" s="23" t="str">
        <f t="shared" si="53"/>
        <v/>
      </c>
      <c r="BC208" s="26" t="str">
        <f t="shared" si="54"/>
        <v/>
      </c>
      <c r="BE208">
        <f>'(4) - Britse prijzen'!Z301</f>
        <v>351.34610272318537</v>
      </c>
      <c r="BF208" s="25">
        <f>IF('(4) - Britse prijzen'!L301&gt;0,'(4) - Britse prijzen'!L301,"")</f>
        <v>691.16895706123739</v>
      </c>
      <c r="BT208" s="23" t="str">
        <f t="shared" si="55"/>
        <v/>
      </c>
      <c r="BU208" s="23" t="str">
        <f t="shared" si="56"/>
        <v/>
      </c>
      <c r="BV208" s="26">
        <f t="shared" si="57"/>
        <v>531</v>
      </c>
      <c r="BW208" s="68" t="str">
        <f t="shared" si="58"/>
        <v/>
      </c>
      <c r="BX208" s="23">
        <f>'(4) - Britse prijzen'!AA301</f>
        <v>485.25151167092116</v>
      </c>
    </row>
    <row r="209" spans="1:76" x14ac:dyDescent="0.25">
      <c r="A209" s="21">
        <v>1797</v>
      </c>
      <c r="B209" s="35">
        <v>9.61</v>
      </c>
      <c r="O209" s="62">
        <f t="shared" si="43"/>
        <v>187.25</v>
      </c>
      <c r="AZ209" s="23" t="str">
        <f t="shared" si="59"/>
        <v/>
      </c>
      <c r="BA209" s="23" t="str">
        <f t="shared" si="53"/>
        <v/>
      </c>
      <c r="BC209" s="26" t="str">
        <f t="shared" si="54"/>
        <v/>
      </c>
      <c r="BE209">
        <f>'(4) - Britse prijzen'!Z302</f>
        <v>351.34610272318537</v>
      </c>
      <c r="BF209" s="25">
        <f>IF('(4) - Britse prijzen'!L302&gt;0,'(4) - Britse prijzen'!L302,"")</f>
        <v>695.8957964332368</v>
      </c>
      <c r="BT209" s="23" t="str">
        <f t="shared" si="55"/>
        <v/>
      </c>
      <c r="BU209" s="23" t="str">
        <f t="shared" si="56"/>
        <v/>
      </c>
      <c r="BV209" s="26">
        <f t="shared" si="57"/>
        <v>531</v>
      </c>
      <c r="BW209" s="68" t="str">
        <f t="shared" si="58"/>
        <v/>
      </c>
      <c r="BX209" s="23">
        <f>'(4) - Britse prijzen'!AA302</f>
        <v>485.25151167092116</v>
      </c>
    </row>
    <row r="210" spans="1:76" x14ac:dyDescent="0.25">
      <c r="A210" s="21">
        <v>1798</v>
      </c>
      <c r="B210" s="35">
        <v>9.61</v>
      </c>
      <c r="O210" s="62">
        <f t="shared" si="43"/>
        <v>185.5</v>
      </c>
      <c r="AZ210" s="23" t="str">
        <f t="shared" si="59"/>
        <v/>
      </c>
      <c r="BA210" s="23" t="str">
        <f t="shared" si="53"/>
        <v/>
      </c>
      <c r="BC210" s="26" t="str">
        <f t="shared" si="54"/>
        <v/>
      </c>
      <c r="BE210">
        <f>'(4) - Britse prijzen'!Z303</f>
        <v>351.34610272318537</v>
      </c>
      <c r="BF210" s="25">
        <f>IF('(4) - Britse prijzen'!L303&gt;0,'(4) - Britse prijzen'!L303,"")</f>
        <v>723.95167439220518</v>
      </c>
      <c r="BT210" s="23" t="str">
        <f t="shared" si="55"/>
        <v/>
      </c>
      <c r="BU210" s="23" t="str">
        <f t="shared" si="56"/>
        <v/>
      </c>
      <c r="BV210" s="26">
        <f t="shared" si="57"/>
        <v>529</v>
      </c>
      <c r="BW210" s="68" t="str">
        <f t="shared" si="58"/>
        <v/>
      </c>
      <c r="BX210" s="23">
        <f>'(4) - Britse prijzen'!AA303</f>
        <v>478.84288741335752</v>
      </c>
    </row>
    <row r="211" spans="1:76" x14ac:dyDescent="0.25">
      <c r="A211" s="21">
        <v>1799</v>
      </c>
      <c r="B211" s="35">
        <v>9.61</v>
      </c>
      <c r="O211" s="62">
        <f t="shared" ref="O211:O217" si="60">IF(SUM(N206:N216)&gt;0,SUMPRODUCT(N206:N216,M206:M216)/SUM(M206:M216),"")</f>
        <v>153</v>
      </c>
      <c r="AZ211" s="23" t="str">
        <f t="shared" si="59"/>
        <v/>
      </c>
      <c r="BA211" s="23" t="str">
        <f t="shared" si="53"/>
        <v/>
      </c>
      <c r="BC211" s="26" t="str">
        <f t="shared" si="54"/>
        <v/>
      </c>
      <c r="BE211">
        <f>'(4) - Britse prijzen'!Z304</f>
        <v>351.34610272318537</v>
      </c>
      <c r="BF211" s="25">
        <f>IF('(4) - Britse prijzen'!L304&gt;0,'(4) - Britse prijzen'!L304,"")</f>
        <v>674.37324602808496</v>
      </c>
      <c r="BT211" s="23" t="str">
        <f t="shared" si="55"/>
        <v/>
      </c>
      <c r="BU211" s="23" t="str">
        <f t="shared" si="56"/>
        <v/>
      </c>
      <c r="BV211" s="26">
        <f t="shared" si="57"/>
        <v>476</v>
      </c>
      <c r="BW211" s="68" t="str">
        <f t="shared" si="58"/>
        <v/>
      </c>
      <c r="BX211" s="23">
        <f>'(4) - Britse prijzen'!AA304</f>
        <v>474.59609777403494</v>
      </c>
    </row>
    <row r="212" spans="1:76" x14ac:dyDescent="0.25">
      <c r="A212" s="21">
        <v>1800</v>
      </c>
      <c r="B212" s="35">
        <v>9.61</v>
      </c>
      <c r="O212" s="62" t="str">
        <f t="shared" si="60"/>
        <v/>
      </c>
      <c r="AZ212" s="23" t="str">
        <f t="shared" si="59"/>
        <v/>
      </c>
      <c r="BA212" s="23" t="str">
        <f t="shared" si="53"/>
        <v/>
      </c>
      <c r="BC212" s="26" t="str">
        <f t="shared" si="54"/>
        <v/>
      </c>
      <c r="BE212">
        <f>'(4) - Britse prijzen'!Z305</f>
        <v>351.34610272318537</v>
      </c>
      <c r="BF212" s="25">
        <f>IF('(4) - Britse prijzen'!L305&gt;0,'(4) - Britse prijzen'!L305,"")</f>
        <v>654.57359638985781</v>
      </c>
      <c r="BT212" s="23" t="str">
        <f t="shared" si="55"/>
        <v/>
      </c>
      <c r="BU212" s="23" t="str">
        <f t="shared" si="56"/>
        <v/>
      </c>
      <c r="BV212" s="26">
        <f t="shared" si="57"/>
        <v>476</v>
      </c>
      <c r="BW212" s="68" t="str">
        <f t="shared" si="58"/>
        <v/>
      </c>
      <c r="BX212" s="23">
        <f>'(4) - Britse prijzen'!AA305</f>
        <v>474.59609777403494</v>
      </c>
    </row>
    <row r="213" spans="1:76" x14ac:dyDescent="0.25">
      <c r="A213" s="21">
        <v>1801</v>
      </c>
      <c r="B213" s="35">
        <v>9.61</v>
      </c>
      <c r="O213" s="62" t="str">
        <f t="shared" si="60"/>
        <v/>
      </c>
      <c r="AZ213" s="23" t="str">
        <f t="shared" si="59"/>
        <v/>
      </c>
      <c r="BA213" s="23" t="str">
        <f t="shared" si="53"/>
        <v/>
      </c>
      <c r="BC213" s="26" t="str">
        <f t="shared" si="54"/>
        <v/>
      </c>
      <c r="BE213">
        <f>'(4) - Britse prijzen'!Z306</f>
        <v>351.34610272318537</v>
      </c>
      <c r="BF213" s="25">
        <f>IF('(4) - Britse prijzen'!L306&gt;0,'(4) - Britse prijzen'!L306,"")</f>
        <v>632.61651127602431</v>
      </c>
      <c r="BT213" s="23" t="str">
        <f t="shared" si="55"/>
        <v/>
      </c>
      <c r="BU213" s="23" t="str">
        <f t="shared" si="56"/>
        <v/>
      </c>
      <c r="BV213" s="26" t="str">
        <f t="shared" si="57"/>
        <v/>
      </c>
      <c r="BW213" s="68" t="str">
        <f t="shared" si="58"/>
        <v/>
      </c>
      <c r="BX213" s="23">
        <f>'(4) - Britse prijzen'!AA306</f>
        <v>472.22723774370252</v>
      </c>
    </row>
    <row r="214" spans="1:76" x14ac:dyDescent="0.25">
      <c r="A214" s="21">
        <v>1802</v>
      </c>
      <c r="B214" s="35">
        <v>9.61</v>
      </c>
      <c r="O214" s="62" t="str">
        <f t="shared" si="60"/>
        <v/>
      </c>
      <c r="AZ214" s="23" t="str">
        <f t="shared" si="59"/>
        <v/>
      </c>
      <c r="BA214" s="23" t="str">
        <f t="shared" si="53"/>
        <v/>
      </c>
      <c r="BC214" s="26" t="str">
        <f t="shared" si="54"/>
        <v/>
      </c>
      <c r="BE214" t="str">
        <f>'(4) - Britse prijzen'!Z307</f>
        <v/>
      </c>
      <c r="BF214" s="25">
        <f>IF('(4) - Britse prijzen'!L307&gt;0,'(4) - Britse prijzen'!L307,"")</f>
        <v>664.47166893602287</v>
      </c>
      <c r="BT214" s="23" t="str">
        <f t="shared" si="55"/>
        <v/>
      </c>
      <c r="BU214" s="23" t="str">
        <f t="shared" si="56"/>
        <v/>
      </c>
      <c r="BV214" s="26" t="str">
        <f t="shared" si="57"/>
        <v/>
      </c>
      <c r="BW214" s="68" t="str">
        <f t="shared" si="58"/>
        <v/>
      </c>
      <c r="BX214" s="23" t="str">
        <f>'(4) - Britse prijzen'!AA307</f>
        <v/>
      </c>
    </row>
    <row r="215" spans="1:76" x14ac:dyDescent="0.25">
      <c r="A215" s="21">
        <v>1803</v>
      </c>
      <c r="B215" s="35">
        <v>9.61</v>
      </c>
      <c r="O215" s="62" t="str">
        <f t="shared" si="60"/>
        <v/>
      </c>
      <c r="AZ215" s="23" t="str">
        <f t="shared" si="59"/>
        <v/>
      </c>
      <c r="BA215" s="23" t="str">
        <f t="shared" si="53"/>
        <v/>
      </c>
      <c r="BC215" s="26" t="str">
        <f t="shared" si="54"/>
        <v/>
      </c>
      <c r="BF215" s="25">
        <f>IF('(4) - Britse prijzen'!L308&gt;0,'(4) - Britse prijzen'!L308,"")</f>
        <v>668.97897408053711</v>
      </c>
      <c r="BT215" s="23" t="str">
        <f t="shared" si="55"/>
        <v/>
      </c>
      <c r="BU215" s="23" t="str">
        <f t="shared" si="56"/>
        <v/>
      </c>
      <c r="BV215" s="26" t="str">
        <f t="shared" si="57"/>
        <v/>
      </c>
      <c r="BW215" s="68" t="str">
        <f t="shared" si="58"/>
        <v/>
      </c>
    </row>
    <row r="216" spans="1:76" x14ac:dyDescent="0.25">
      <c r="A216" s="21">
        <v>1804</v>
      </c>
      <c r="B216" s="35">
        <v>9.61</v>
      </c>
      <c r="O216" s="62" t="str">
        <f t="shared" si="60"/>
        <v/>
      </c>
      <c r="AZ216" s="23" t="str">
        <f t="shared" si="59"/>
        <v/>
      </c>
      <c r="BA216" s="23" t="str">
        <f t="shared" si="53"/>
        <v/>
      </c>
      <c r="BC216" s="26" t="str">
        <f t="shared" si="54"/>
        <v/>
      </c>
      <c r="BF216" s="25">
        <f>IF('(4) - Britse prijzen'!L309&gt;0,'(4) - Britse prijzen'!L309,"")</f>
        <v>673.5478455785709</v>
      </c>
      <c r="BT216" s="23" t="str">
        <f t="shared" si="55"/>
        <v/>
      </c>
      <c r="BU216" s="23" t="str">
        <f t="shared" si="56"/>
        <v/>
      </c>
      <c r="BV216" s="26" t="str">
        <f t="shared" si="57"/>
        <v/>
      </c>
      <c r="BW216" s="68" t="str">
        <f t="shared" si="58"/>
        <v/>
      </c>
    </row>
    <row r="217" spans="1:76" x14ac:dyDescent="0.25">
      <c r="A217" s="21">
        <v>1805</v>
      </c>
      <c r="B217" s="35">
        <v>9.61</v>
      </c>
      <c r="O217" s="62" t="str">
        <f t="shared" si="60"/>
        <v/>
      </c>
      <c r="AZ217" s="23" t="str">
        <f t="shared" si="59"/>
        <v/>
      </c>
      <c r="BA217" s="23" t="str">
        <f t="shared" si="53"/>
        <v/>
      </c>
      <c r="BC217" s="26" t="str">
        <f t="shared" si="54"/>
        <v/>
      </c>
      <c r="BF217" s="25">
        <f>IF('(4) - Britse prijzen'!L310&gt;0,'(4) - Britse prijzen'!L310,"")</f>
        <v>750.18923700697076</v>
      </c>
      <c r="BT217" s="23" t="str">
        <f t="shared" si="55"/>
        <v/>
      </c>
      <c r="BU217" s="23" t="str">
        <f t="shared" si="56"/>
        <v/>
      </c>
      <c r="BV217" s="26" t="str">
        <f t="shared" si="57"/>
        <v/>
      </c>
      <c r="BW217" s="68" t="str">
        <f t="shared" si="58"/>
        <v/>
      </c>
    </row>
    <row r="218" spans="1:76" x14ac:dyDescent="0.25">
      <c r="A218" s="21">
        <v>1806</v>
      </c>
      <c r="B218" s="35">
        <v>9.61</v>
      </c>
      <c r="AZ218" s="23" t="str">
        <f t="shared" si="59"/>
        <v/>
      </c>
      <c r="BA218" s="23" t="str">
        <f t="shared" si="53"/>
        <v/>
      </c>
      <c r="BC218" s="26" t="str">
        <f t="shared" si="54"/>
        <v/>
      </c>
      <c r="BF218" s="25">
        <f>IF('(4) - Britse prijzen'!L311&gt;0,'(4) - Britse prijzen'!L311,"")</f>
        <v>769.08523318512914</v>
      </c>
      <c r="BT218" s="23" t="str">
        <f t="shared" si="55"/>
        <v/>
      </c>
      <c r="BU218" s="23" t="str">
        <f t="shared" si="56"/>
        <v/>
      </c>
      <c r="BV218" s="26" t="str">
        <f t="shared" si="57"/>
        <v/>
      </c>
      <c r="BW218" s="68" t="str">
        <f t="shared" si="58"/>
        <v/>
      </c>
    </row>
    <row r="219" spans="1:76" x14ac:dyDescent="0.25">
      <c r="A219" s="21">
        <v>1807</v>
      </c>
      <c r="B219" s="35">
        <v>9.61</v>
      </c>
      <c r="AZ219" s="23" t="str">
        <f t="shared" si="59"/>
        <v/>
      </c>
      <c r="BA219" s="23" t="str">
        <f t="shared" si="53"/>
        <v/>
      </c>
      <c r="BC219" s="26" t="str">
        <f t="shared" si="54"/>
        <v/>
      </c>
      <c r="BF219" s="25">
        <f>IF('(4) - Britse prijzen'!L312&gt;0,'(4) - Britse prijzen'!L312,"")</f>
        <v>780.38923122919618</v>
      </c>
      <c r="BT219" s="23" t="str">
        <f t="shared" si="55"/>
        <v/>
      </c>
      <c r="BU219" s="23" t="str">
        <f t="shared" si="56"/>
        <v/>
      </c>
      <c r="BV219" s="26" t="str">
        <f t="shared" si="57"/>
        <v/>
      </c>
      <c r="BW219" s="68" t="str">
        <f t="shared" si="58"/>
        <v/>
      </c>
    </row>
    <row r="220" spans="1:76" x14ac:dyDescent="0.25">
      <c r="A220" s="21">
        <v>1808</v>
      </c>
      <c r="B220" s="35">
        <v>9.61</v>
      </c>
      <c r="AZ220" s="23" t="str">
        <f t="shared" si="59"/>
        <v/>
      </c>
      <c r="BA220" s="23" t="str">
        <f t="shared" si="53"/>
        <v/>
      </c>
      <c r="BC220" s="26" t="str">
        <f t="shared" si="54"/>
        <v/>
      </c>
      <c r="BF220" s="25" t="str">
        <f>IF('(4) - Britse prijzen'!L313&gt;0,'(4) - Britse prijzen'!L313,"")</f>
        <v/>
      </c>
      <c r="BT220" s="23" t="str">
        <f t="shared" si="55"/>
        <v/>
      </c>
      <c r="BU220" s="23" t="str">
        <f t="shared" si="56"/>
        <v/>
      </c>
      <c r="BV220" s="26" t="str">
        <f t="shared" si="57"/>
        <v/>
      </c>
      <c r="BW220" s="68" t="str">
        <f t="shared" si="58"/>
        <v/>
      </c>
    </row>
    <row r="221" spans="1:76" x14ac:dyDescent="0.25">
      <c r="A221" s="21">
        <v>1809</v>
      </c>
      <c r="B221" s="35">
        <v>9.61</v>
      </c>
      <c r="AZ221" s="23" t="str">
        <f t="shared" si="59"/>
        <v/>
      </c>
      <c r="BA221" s="23" t="str">
        <f t="shared" si="53"/>
        <v/>
      </c>
      <c r="BC221" s="26" t="str">
        <f t="shared" si="54"/>
        <v/>
      </c>
      <c r="BF221" s="25" t="str">
        <f>IF('(4) - Britse prijzen'!L314&gt;0,'(4) - Britse prijzen'!L314,"")</f>
        <v/>
      </c>
      <c r="BT221" s="23" t="str">
        <f t="shared" si="55"/>
        <v/>
      </c>
      <c r="BU221" s="23" t="str">
        <f t="shared" si="56"/>
        <v/>
      </c>
      <c r="BV221" s="26" t="str">
        <f t="shared" si="57"/>
        <v/>
      </c>
      <c r="BW221" s="68" t="str">
        <f t="shared" si="58"/>
        <v/>
      </c>
    </row>
    <row r="222" spans="1:76" x14ac:dyDescent="0.25">
      <c r="A222" s="21">
        <v>1810</v>
      </c>
      <c r="B222" s="35">
        <v>9.61</v>
      </c>
      <c r="AZ222" s="23" t="str">
        <f t="shared" si="59"/>
        <v/>
      </c>
      <c r="BA222" s="23" t="str">
        <f t="shared" si="53"/>
        <v/>
      </c>
      <c r="BC222" s="26" t="str">
        <f t="shared" si="54"/>
        <v/>
      </c>
      <c r="BF222" s="25" t="str">
        <f>IF('(4) - Britse prijzen'!L315&gt;0,'(4) - Britse prijzen'!L315,"")</f>
        <v/>
      </c>
      <c r="BT222" s="23" t="str">
        <f t="shared" si="55"/>
        <v/>
      </c>
      <c r="BU222" s="23" t="str">
        <f t="shared" si="56"/>
        <v/>
      </c>
      <c r="BV222" s="26" t="str">
        <f t="shared" si="57"/>
        <v/>
      </c>
      <c r="BW222" s="68" t="str">
        <f t="shared" si="58"/>
        <v/>
      </c>
    </row>
    <row r="223" spans="1:76" x14ac:dyDescent="0.25">
      <c r="A223" s="21">
        <v>1811</v>
      </c>
      <c r="AZ223" s="23" t="str">
        <f t="shared" si="59"/>
        <v/>
      </c>
      <c r="BA223" s="23" t="str">
        <f t="shared" si="53"/>
        <v/>
      </c>
      <c r="BC223" s="26" t="str">
        <f t="shared" si="54"/>
        <v/>
      </c>
      <c r="BF223" s="25" t="str">
        <f>IF('(4) - Britse prijzen'!L316&gt;0,'(4) - Britse prijzen'!L316,"")</f>
        <v/>
      </c>
      <c r="BT223" s="23" t="str">
        <f t="shared" si="55"/>
        <v/>
      </c>
      <c r="BU223" s="23" t="str">
        <f t="shared" si="56"/>
        <v/>
      </c>
      <c r="BV223" s="26" t="str">
        <f t="shared" si="57"/>
        <v/>
      </c>
      <c r="BW223" s="68" t="str">
        <f t="shared" si="58"/>
        <v/>
      </c>
    </row>
    <row r="224" spans="1:76" x14ac:dyDescent="0.25">
      <c r="A224" s="21">
        <v>1812</v>
      </c>
      <c r="AZ224" s="23" t="str">
        <f t="shared" si="59"/>
        <v/>
      </c>
      <c r="BA224" s="23" t="str">
        <f t="shared" si="53"/>
        <v/>
      </c>
      <c r="BC224" s="26" t="str">
        <f t="shared" si="54"/>
        <v/>
      </c>
      <c r="BF224" s="25" t="str">
        <f>IF('(4) - Britse prijzen'!L317&gt;0,'(4) - Britse prijzen'!L317,"")</f>
        <v/>
      </c>
      <c r="BT224" s="23" t="str">
        <f t="shared" si="55"/>
        <v/>
      </c>
      <c r="BU224" s="23" t="str">
        <f t="shared" si="56"/>
        <v/>
      </c>
      <c r="BV224" s="26" t="str">
        <f t="shared" si="57"/>
        <v/>
      </c>
      <c r="BW224" s="68" t="str">
        <f t="shared" si="58"/>
        <v/>
      </c>
    </row>
    <row r="225" spans="1:75" x14ac:dyDescent="0.25">
      <c r="A225" s="21">
        <v>1813</v>
      </c>
      <c r="AZ225" s="23" t="str">
        <f t="shared" si="59"/>
        <v/>
      </c>
      <c r="BA225" s="23" t="str">
        <f t="shared" si="53"/>
        <v/>
      </c>
      <c r="BC225" s="26" t="str">
        <f t="shared" si="54"/>
        <v/>
      </c>
      <c r="BF225" s="25" t="str">
        <f>IF('(4) - Britse prijzen'!L318&gt;0,'(4) - Britse prijzen'!L318,"")</f>
        <v/>
      </c>
      <c r="BT225" s="23" t="str">
        <f t="shared" si="55"/>
        <v/>
      </c>
      <c r="BU225" s="23" t="str">
        <f t="shared" si="56"/>
        <v/>
      </c>
      <c r="BV225" s="26" t="str">
        <f t="shared" si="57"/>
        <v/>
      </c>
      <c r="BW225" s="68" t="str">
        <f t="shared" si="58"/>
        <v/>
      </c>
    </row>
    <row r="226" spans="1:75" x14ac:dyDescent="0.25">
      <c r="A226" s="21">
        <v>1814</v>
      </c>
      <c r="AZ226" s="23" t="str">
        <f t="shared" si="59"/>
        <v/>
      </c>
      <c r="BA226" s="23" t="str">
        <f t="shared" si="53"/>
        <v/>
      </c>
      <c r="BC226" s="26" t="str">
        <f t="shared" si="54"/>
        <v/>
      </c>
      <c r="BF226" s="25" t="str">
        <f>IF('(4) - Britse prijzen'!L319&gt;0,'(4) - Britse prijzen'!L319,"")</f>
        <v/>
      </c>
      <c r="BT226" s="23" t="str">
        <f t="shared" si="55"/>
        <v/>
      </c>
      <c r="BU226" s="23" t="str">
        <f t="shared" si="56"/>
        <v/>
      </c>
      <c r="BV226" s="26" t="str">
        <f t="shared" si="57"/>
        <v/>
      </c>
      <c r="BW226" s="68" t="str">
        <f t="shared" si="58"/>
        <v/>
      </c>
    </row>
    <row r="227" spans="1:75" x14ac:dyDescent="0.25">
      <c r="A227" s="21">
        <v>1815</v>
      </c>
      <c r="AZ227" s="23" t="str">
        <f t="shared" si="59"/>
        <v/>
      </c>
      <c r="BA227" s="23" t="str">
        <f t="shared" si="53"/>
        <v/>
      </c>
      <c r="BC227" s="26" t="str">
        <f t="shared" si="54"/>
        <v/>
      </c>
      <c r="BF227" s="25" t="str">
        <f>IF('(4) - Britse prijzen'!L320&gt;0,'(4) - Britse prijzen'!L320,"")</f>
        <v/>
      </c>
      <c r="BT227" s="23" t="str">
        <f t="shared" si="55"/>
        <v/>
      </c>
      <c r="BU227" s="23" t="str">
        <f t="shared" si="56"/>
        <v/>
      </c>
      <c r="BV227" s="26" t="str">
        <f t="shared" si="57"/>
        <v/>
      </c>
      <c r="BW227" s="68" t="str">
        <f t="shared" si="58"/>
        <v/>
      </c>
    </row>
    <row r="228" spans="1:75" x14ac:dyDescent="0.25">
      <c r="A228" s="21">
        <v>1816</v>
      </c>
      <c r="AZ228" s="23" t="str">
        <f t="shared" si="59"/>
        <v/>
      </c>
      <c r="BA228" s="23" t="str">
        <f t="shared" si="53"/>
        <v/>
      </c>
      <c r="BC228" s="26" t="str">
        <f t="shared" si="54"/>
        <v/>
      </c>
      <c r="BF228" s="25" t="str">
        <f>IF('(4) - Britse prijzen'!L321&gt;0,'(4) - Britse prijzen'!L321,"")</f>
        <v/>
      </c>
      <c r="BT228" s="23" t="str">
        <f t="shared" si="55"/>
        <v/>
      </c>
      <c r="BU228" s="23" t="str">
        <f t="shared" si="56"/>
        <v/>
      </c>
      <c r="BV228" s="26" t="str">
        <f t="shared" si="57"/>
        <v/>
      </c>
      <c r="BW228" s="68" t="str">
        <f t="shared" si="58"/>
        <v/>
      </c>
    </row>
    <row r="229" spans="1:75" x14ac:dyDescent="0.25">
      <c r="A229" s="21">
        <v>1817</v>
      </c>
      <c r="AZ229" s="23" t="str">
        <f t="shared" si="59"/>
        <v/>
      </c>
      <c r="BA229" s="23" t="str">
        <f t="shared" si="53"/>
        <v/>
      </c>
      <c r="BC229" s="26" t="str">
        <f t="shared" si="54"/>
        <v/>
      </c>
      <c r="BF229" s="25" t="str">
        <f>IF('(4) - Britse prijzen'!L322&gt;0,'(4) - Britse prijzen'!L322,"")</f>
        <v/>
      </c>
      <c r="BT229" s="23" t="str">
        <f t="shared" si="55"/>
        <v/>
      </c>
      <c r="BU229" s="23" t="str">
        <f t="shared" si="56"/>
        <v/>
      </c>
      <c r="BV229" s="26" t="str">
        <f t="shared" si="57"/>
        <v/>
      </c>
      <c r="BW229" s="68" t="str">
        <f t="shared" si="58"/>
        <v/>
      </c>
    </row>
    <row r="230" spans="1:75" x14ac:dyDescent="0.25">
      <c r="A230" s="21">
        <v>1818</v>
      </c>
      <c r="AZ230" s="23" t="str">
        <f t="shared" si="59"/>
        <v/>
      </c>
      <c r="BA230" s="23" t="str">
        <f t="shared" si="53"/>
        <v/>
      </c>
      <c r="BC230" s="26" t="str">
        <f t="shared" si="54"/>
        <v/>
      </c>
      <c r="BF230" s="25" t="str">
        <f>IF('(4) - Britse prijzen'!L323&gt;0,'(4) - Britse prijzen'!L323,"")</f>
        <v/>
      </c>
      <c r="BT230" s="23" t="str">
        <f t="shared" si="55"/>
        <v/>
      </c>
      <c r="BU230" s="23" t="str">
        <f t="shared" si="56"/>
        <v/>
      </c>
      <c r="BV230" s="26" t="str">
        <f t="shared" si="57"/>
        <v/>
      </c>
      <c r="BW230" s="68" t="str">
        <f t="shared" si="58"/>
        <v/>
      </c>
    </row>
    <row r="231" spans="1:75" x14ac:dyDescent="0.25">
      <c r="A231" s="21">
        <v>1819</v>
      </c>
      <c r="AZ231" s="23" t="str">
        <f t="shared" si="59"/>
        <v/>
      </c>
      <c r="BA231" s="23" t="str">
        <f t="shared" si="53"/>
        <v/>
      </c>
      <c r="BC231" s="26" t="str">
        <f t="shared" si="54"/>
        <v/>
      </c>
      <c r="BF231" s="25" t="str">
        <f>IF('(4) - Britse prijzen'!L324&gt;0,'(4) - Britse prijzen'!L324,"")</f>
        <v/>
      </c>
      <c r="BT231" s="23" t="str">
        <f t="shared" si="55"/>
        <v/>
      </c>
      <c r="BU231" s="23" t="str">
        <f t="shared" si="56"/>
        <v/>
      </c>
      <c r="BV231" s="26" t="str">
        <f t="shared" si="57"/>
        <v/>
      </c>
      <c r="BW231" s="68" t="str">
        <f t="shared" si="58"/>
        <v/>
      </c>
    </row>
    <row r="232" spans="1:75" x14ac:dyDescent="0.25">
      <c r="A232" s="21">
        <v>1820</v>
      </c>
      <c r="AZ232" s="23" t="str">
        <f t="shared" si="59"/>
        <v/>
      </c>
      <c r="BA232" s="23" t="str">
        <f t="shared" si="53"/>
        <v/>
      </c>
      <c r="BC232" s="26" t="str">
        <f t="shared" si="54"/>
        <v/>
      </c>
      <c r="BF232" s="25" t="str">
        <f>IF('(4) - Britse prijzen'!L325&gt;0,'(4) - Britse prijzen'!L325,"")</f>
        <v/>
      </c>
      <c r="BT232" s="23" t="str">
        <f t="shared" si="55"/>
        <v/>
      </c>
      <c r="BU232" s="23" t="str">
        <f t="shared" si="56"/>
        <v/>
      </c>
      <c r="BV232" s="26" t="str">
        <f t="shared" si="57"/>
        <v/>
      </c>
      <c r="BW232" s="68" t="str">
        <f t="shared" si="58"/>
        <v/>
      </c>
    </row>
    <row r="233" spans="1:75" x14ac:dyDescent="0.25">
      <c r="A233" s="21">
        <v>1821</v>
      </c>
      <c r="AZ233" s="23" t="str">
        <f t="shared" si="59"/>
        <v/>
      </c>
      <c r="BA233" s="23" t="str">
        <f t="shared" si="53"/>
        <v/>
      </c>
      <c r="BC233" s="26" t="str">
        <f t="shared" si="54"/>
        <v/>
      </c>
      <c r="BF233" s="25" t="str">
        <f>IF('(4) - Britse prijzen'!L326&gt;0,'(4) - Britse prijzen'!L326,"")</f>
        <v/>
      </c>
      <c r="BT233" s="23" t="str">
        <f t="shared" si="55"/>
        <v/>
      </c>
      <c r="BU233" s="23" t="str">
        <f t="shared" si="56"/>
        <v/>
      </c>
      <c r="BV233" s="26" t="str">
        <f t="shared" si="57"/>
        <v/>
      </c>
      <c r="BW233" s="68" t="str">
        <f t="shared" si="58"/>
        <v/>
      </c>
    </row>
    <row r="234" spans="1:75" x14ac:dyDescent="0.25">
      <c r="A234" s="21">
        <v>1822</v>
      </c>
      <c r="AZ234" s="23" t="str">
        <f t="shared" si="59"/>
        <v/>
      </c>
      <c r="BA234" s="23" t="str">
        <f t="shared" si="53"/>
        <v/>
      </c>
      <c r="BC234" s="26" t="str">
        <f t="shared" si="54"/>
        <v/>
      </c>
      <c r="BF234" s="25" t="str">
        <f>IF('(4) - Britse prijzen'!L327&gt;0,'(4) - Britse prijzen'!L327,"")</f>
        <v/>
      </c>
      <c r="BT234" s="23" t="str">
        <f t="shared" si="55"/>
        <v/>
      </c>
      <c r="BU234" s="23" t="str">
        <f t="shared" si="56"/>
        <v/>
      </c>
      <c r="BV234" s="26" t="str">
        <f t="shared" si="57"/>
        <v/>
      </c>
      <c r="BW234" s="68" t="str">
        <f t="shared" si="58"/>
        <v/>
      </c>
    </row>
    <row r="235" spans="1:75" x14ac:dyDescent="0.25">
      <c r="A235" s="21">
        <v>1823</v>
      </c>
      <c r="AZ235" s="23" t="str">
        <f t="shared" ref="AZ235:AZ241" si="61">IF(SUM(AD235:AE235)&gt;0,COUNT(AD235:AE235),"")</f>
        <v/>
      </c>
      <c r="BA235" s="23" t="str">
        <f t="shared" si="53"/>
        <v/>
      </c>
      <c r="BC235" s="26" t="str">
        <f t="shared" si="54"/>
        <v/>
      </c>
      <c r="BT235" s="23" t="str">
        <f t="shared" si="55"/>
        <v/>
      </c>
      <c r="BU235" s="23" t="str">
        <f t="shared" si="56"/>
        <v/>
      </c>
      <c r="BV235" s="26" t="str">
        <f t="shared" si="57"/>
        <v/>
      </c>
      <c r="BW235" s="68" t="str">
        <f t="shared" si="58"/>
        <v/>
      </c>
    </row>
    <row r="236" spans="1:75" x14ac:dyDescent="0.25">
      <c r="A236" s="21">
        <v>1824</v>
      </c>
      <c r="AZ236" s="23" t="str">
        <f t="shared" si="61"/>
        <v/>
      </c>
      <c r="BA236" s="23" t="str">
        <f t="shared" si="53"/>
        <v/>
      </c>
      <c r="BC236" s="26" t="str">
        <f t="shared" si="54"/>
        <v/>
      </c>
      <c r="BT236" s="23" t="str">
        <f t="shared" si="55"/>
        <v/>
      </c>
      <c r="BU236" s="23" t="str">
        <f t="shared" si="56"/>
        <v/>
      </c>
      <c r="BV236" s="26" t="str">
        <f t="shared" si="57"/>
        <v/>
      </c>
      <c r="BW236" s="68" t="str">
        <f t="shared" si="58"/>
        <v/>
      </c>
    </row>
    <row r="237" spans="1:75" x14ac:dyDescent="0.25">
      <c r="A237" s="21">
        <v>1825</v>
      </c>
      <c r="AZ237" s="23" t="str">
        <f t="shared" si="61"/>
        <v/>
      </c>
      <c r="BA237" s="23" t="str">
        <f t="shared" si="53"/>
        <v/>
      </c>
      <c r="BC237" s="26" t="str">
        <f t="shared" si="54"/>
        <v/>
      </c>
      <c r="BT237" s="23" t="str">
        <f t="shared" si="55"/>
        <v/>
      </c>
      <c r="BU237" s="23" t="str">
        <f t="shared" si="56"/>
        <v/>
      </c>
      <c r="BV237" s="26" t="str">
        <f t="shared" si="57"/>
        <v/>
      </c>
      <c r="BW237" s="68" t="str">
        <f t="shared" si="58"/>
        <v/>
      </c>
    </row>
    <row r="238" spans="1:75" x14ac:dyDescent="0.25">
      <c r="A238" s="21">
        <v>1826</v>
      </c>
      <c r="AZ238" s="23" t="str">
        <f t="shared" si="61"/>
        <v/>
      </c>
      <c r="BA238" s="23" t="str">
        <f t="shared" si="53"/>
        <v/>
      </c>
      <c r="BC238" s="26" t="str">
        <f t="shared" si="54"/>
        <v/>
      </c>
      <c r="BT238" s="23" t="str">
        <f t="shared" si="55"/>
        <v/>
      </c>
      <c r="BU238" s="23" t="str">
        <f t="shared" si="56"/>
        <v/>
      </c>
      <c r="BV238" s="26" t="str">
        <f t="shared" si="57"/>
        <v/>
      </c>
      <c r="BW238" s="68" t="str">
        <f t="shared" si="58"/>
        <v/>
      </c>
    </row>
    <row r="239" spans="1:75" x14ac:dyDescent="0.25">
      <c r="A239" s="21">
        <v>1827</v>
      </c>
      <c r="AZ239" s="23" t="str">
        <f t="shared" si="61"/>
        <v/>
      </c>
      <c r="BA239" s="23" t="str">
        <f t="shared" si="53"/>
        <v/>
      </c>
      <c r="BC239" s="26" t="str">
        <f t="shared" si="54"/>
        <v/>
      </c>
      <c r="BT239" s="23" t="str">
        <f t="shared" si="55"/>
        <v/>
      </c>
      <c r="BU239" s="23" t="str">
        <f t="shared" si="56"/>
        <v/>
      </c>
      <c r="BV239" s="26" t="str">
        <f t="shared" si="57"/>
        <v/>
      </c>
      <c r="BW239" s="68" t="str">
        <f t="shared" si="58"/>
        <v/>
      </c>
    </row>
    <row r="240" spans="1:75" x14ac:dyDescent="0.25">
      <c r="A240" s="21">
        <v>1828</v>
      </c>
      <c r="AZ240" s="23" t="str">
        <f t="shared" si="61"/>
        <v/>
      </c>
      <c r="BA240" s="23" t="str">
        <f t="shared" si="53"/>
        <v/>
      </c>
      <c r="BC240" s="26" t="str">
        <f t="shared" si="54"/>
        <v/>
      </c>
      <c r="BT240" s="23" t="str">
        <f t="shared" si="55"/>
        <v/>
      </c>
      <c r="BU240" s="23" t="str">
        <f t="shared" si="56"/>
        <v/>
      </c>
      <c r="BV240" s="26" t="str">
        <f t="shared" si="57"/>
        <v/>
      </c>
      <c r="BW240" s="68" t="str">
        <f t="shared" si="58"/>
        <v/>
      </c>
    </row>
    <row r="241" spans="1:75" x14ac:dyDescent="0.25">
      <c r="A241" s="21">
        <v>1829</v>
      </c>
      <c r="AZ241" s="23" t="str">
        <f t="shared" si="61"/>
        <v/>
      </c>
      <c r="BA241" s="23" t="str">
        <f t="shared" si="53"/>
        <v/>
      </c>
      <c r="BC241" s="26" t="str">
        <f t="shared" si="54"/>
        <v/>
      </c>
      <c r="BT241" s="23" t="str">
        <f t="shared" si="55"/>
        <v/>
      </c>
      <c r="BU241" s="23" t="str">
        <f t="shared" si="56"/>
        <v/>
      </c>
      <c r="BV241" s="26" t="str">
        <f t="shared" si="57"/>
        <v/>
      </c>
      <c r="BW241" s="68" t="str">
        <f t="shared" si="58"/>
        <v/>
      </c>
    </row>
    <row r="249" spans="1:75" x14ac:dyDescent="0.25">
      <c r="A249" s="21">
        <v>1700</v>
      </c>
      <c r="AG249" s="23" t="str">
        <f t="shared" ref="AG249:AU249" si="62">IF(AG112&gt;0,AG2,"")</f>
        <v/>
      </c>
      <c r="AH249" s="23" t="str">
        <f t="shared" si="62"/>
        <v/>
      </c>
      <c r="AI249" s="23">
        <f t="shared" si="62"/>
        <v>2</v>
      </c>
      <c r="AJ249" s="23" t="str">
        <f t="shared" si="62"/>
        <v/>
      </c>
      <c r="AK249" s="23" t="str">
        <f t="shared" si="62"/>
        <v/>
      </c>
      <c r="AL249" s="23" t="str">
        <f t="shared" si="62"/>
        <v/>
      </c>
      <c r="AM249" s="23" t="str">
        <f t="shared" si="62"/>
        <v/>
      </c>
      <c r="AN249" s="23" t="str">
        <f t="shared" si="62"/>
        <v/>
      </c>
      <c r="AO249" s="23" t="str">
        <f t="shared" si="62"/>
        <v/>
      </c>
      <c r="AP249" s="23">
        <f t="shared" si="62"/>
        <v>1</v>
      </c>
      <c r="AQ249" s="23" t="str">
        <f t="shared" si="62"/>
        <v/>
      </c>
      <c r="AR249" s="23" t="str">
        <f t="shared" si="62"/>
        <v/>
      </c>
      <c r="AS249" s="23" t="str">
        <f t="shared" si="62"/>
        <v/>
      </c>
      <c r="AT249" s="23" t="str">
        <f t="shared" si="62"/>
        <v/>
      </c>
      <c r="AU249" s="23" t="str">
        <f t="shared" si="62"/>
        <v/>
      </c>
    </row>
    <row r="250" spans="1:75" x14ac:dyDescent="0.25">
      <c r="A250" s="21">
        <v>1701</v>
      </c>
      <c r="AG250" s="23">
        <f t="shared" ref="AG250:AU250" si="63">IF(AG113&gt;0,AG2,"")</f>
        <v>2</v>
      </c>
      <c r="AH250" s="23">
        <f t="shared" si="63"/>
        <v>2</v>
      </c>
      <c r="AI250" s="23">
        <f t="shared" si="63"/>
        <v>2</v>
      </c>
      <c r="AJ250" s="23" t="str">
        <f t="shared" si="63"/>
        <v/>
      </c>
      <c r="AK250" s="23" t="str">
        <f t="shared" si="63"/>
        <v/>
      </c>
      <c r="AL250" s="23" t="str">
        <f t="shared" si="63"/>
        <v/>
      </c>
      <c r="AM250" s="23" t="str">
        <f t="shared" si="63"/>
        <v/>
      </c>
      <c r="AN250" s="23">
        <f t="shared" si="63"/>
        <v>1</v>
      </c>
      <c r="AO250" s="23">
        <f t="shared" si="63"/>
        <v>1</v>
      </c>
      <c r="AP250" s="23">
        <f t="shared" si="63"/>
        <v>1</v>
      </c>
      <c r="AQ250" s="23">
        <f t="shared" si="63"/>
        <v>1</v>
      </c>
      <c r="AR250" s="23">
        <f t="shared" si="63"/>
        <v>1</v>
      </c>
      <c r="AS250" s="23">
        <f t="shared" si="63"/>
        <v>1</v>
      </c>
      <c r="AT250" s="23">
        <f t="shared" si="63"/>
        <v>1</v>
      </c>
      <c r="AU250" s="23">
        <f t="shared" si="63"/>
        <v>1</v>
      </c>
    </row>
    <row r="251" spans="1:75" x14ac:dyDescent="0.25">
      <c r="A251" s="21">
        <v>1702</v>
      </c>
      <c r="AG251" s="23" t="str">
        <f t="shared" ref="AG251:AU251" si="64">IF(AG114&gt;0,AG2,"")</f>
        <v/>
      </c>
      <c r="AH251" s="23" t="str">
        <f t="shared" si="64"/>
        <v/>
      </c>
      <c r="AI251" s="23">
        <f t="shared" si="64"/>
        <v>2</v>
      </c>
      <c r="AJ251" s="23" t="str">
        <f t="shared" si="64"/>
        <v/>
      </c>
      <c r="AK251" s="23" t="str">
        <f t="shared" si="64"/>
        <v/>
      </c>
      <c r="AL251" s="23" t="str">
        <f t="shared" si="64"/>
        <v/>
      </c>
      <c r="AM251" s="23" t="str">
        <f t="shared" si="64"/>
        <v/>
      </c>
      <c r="AN251" s="23">
        <f t="shared" si="64"/>
        <v>1</v>
      </c>
      <c r="AO251" s="23" t="str">
        <f t="shared" si="64"/>
        <v/>
      </c>
      <c r="AP251" s="23">
        <f t="shared" si="64"/>
        <v>1</v>
      </c>
      <c r="AQ251" s="23" t="str">
        <f t="shared" si="64"/>
        <v/>
      </c>
      <c r="AR251" s="23" t="str">
        <f t="shared" si="64"/>
        <v/>
      </c>
      <c r="AS251" s="23" t="str">
        <f t="shared" si="64"/>
        <v/>
      </c>
      <c r="AT251" s="23" t="str">
        <f t="shared" si="64"/>
        <v/>
      </c>
      <c r="AU251" s="23" t="str">
        <f t="shared" si="64"/>
        <v/>
      </c>
    </row>
    <row r="252" spans="1:75" x14ac:dyDescent="0.25">
      <c r="A252" s="21">
        <v>1703</v>
      </c>
      <c r="AG252" s="23">
        <f t="shared" ref="AG252:AU252" si="65">IF(AG115&gt;0,AG2,"")</f>
        <v>2</v>
      </c>
      <c r="AH252" s="23" t="str">
        <f t="shared" si="65"/>
        <v/>
      </c>
      <c r="AI252" s="23">
        <f t="shared" si="65"/>
        <v>2</v>
      </c>
      <c r="AJ252" s="23" t="str">
        <f t="shared" si="65"/>
        <v/>
      </c>
      <c r="AK252" s="23" t="str">
        <f t="shared" si="65"/>
        <v/>
      </c>
      <c r="AL252" s="23" t="str">
        <f t="shared" si="65"/>
        <v/>
      </c>
      <c r="AM252" s="23" t="str">
        <f t="shared" si="65"/>
        <v/>
      </c>
      <c r="AN252" s="23">
        <f t="shared" si="65"/>
        <v>1</v>
      </c>
      <c r="AO252" s="23" t="str">
        <f t="shared" si="65"/>
        <v/>
      </c>
      <c r="AP252" s="23">
        <f t="shared" si="65"/>
        <v>1</v>
      </c>
      <c r="AQ252" s="23" t="str">
        <f t="shared" si="65"/>
        <v/>
      </c>
      <c r="AR252" s="23" t="str">
        <f t="shared" si="65"/>
        <v/>
      </c>
      <c r="AS252" s="23" t="str">
        <f t="shared" si="65"/>
        <v/>
      </c>
      <c r="AT252" s="23" t="str">
        <f t="shared" si="65"/>
        <v/>
      </c>
      <c r="AU252" s="23" t="str">
        <f t="shared" si="65"/>
        <v/>
      </c>
    </row>
    <row r="253" spans="1:75" x14ac:dyDescent="0.25">
      <c r="A253" s="21">
        <v>1704</v>
      </c>
      <c r="AG253" s="23">
        <f t="shared" ref="AG253:AU253" si="66">IF(AG116&gt;0,AG2,"")</f>
        <v>2</v>
      </c>
      <c r="AH253" s="23" t="str">
        <f t="shared" si="66"/>
        <v/>
      </c>
      <c r="AI253" s="23">
        <f t="shared" si="66"/>
        <v>2</v>
      </c>
      <c r="AJ253" s="23" t="str">
        <f t="shared" si="66"/>
        <v/>
      </c>
      <c r="AK253" s="23" t="str">
        <f t="shared" si="66"/>
        <v/>
      </c>
      <c r="AL253" s="23" t="str">
        <f t="shared" si="66"/>
        <v/>
      </c>
      <c r="AM253" s="23" t="str">
        <f t="shared" si="66"/>
        <v/>
      </c>
      <c r="AN253" s="23">
        <f t="shared" si="66"/>
        <v>1</v>
      </c>
      <c r="AO253" s="23" t="str">
        <f t="shared" si="66"/>
        <v/>
      </c>
      <c r="AP253" s="23">
        <f t="shared" si="66"/>
        <v>1</v>
      </c>
      <c r="AQ253" s="23" t="str">
        <f t="shared" si="66"/>
        <v/>
      </c>
      <c r="AR253" s="23" t="str">
        <f t="shared" si="66"/>
        <v/>
      </c>
      <c r="AS253" s="23" t="str">
        <f t="shared" si="66"/>
        <v/>
      </c>
      <c r="AT253" s="23" t="str">
        <f t="shared" si="66"/>
        <v/>
      </c>
      <c r="AU253" s="23" t="str">
        <f t="shared" si="66"/>
        <v/>
      </c>
    </row>
    <row r="254" spans="1:75" x14ac:dyDescent="0.25">
      <c r="A254" s="21">
        <v>1705</v>
      </c>
      <c r="AG254" s="23">
        <f t="shared" ref="AG254:AU254" si="67">IF(AG117&gt;0,AG2,"")</f>
        <v>2</v>
      </c>
      <c r="AH254" s="23" t="str">
        <f t="shared" si="67"/>
        <v/>
      </c>
      <c r="AI254" s="23">
        <f t="shared" si="67"/>
        <v>2</v>
      </c>
      <c r="AJ254" s="23">
        <f t="shared" si="67"/>
        <v>2</v>
      </c>
      <c r="AK254" s="23">
        <f t="shared" si="67"/>
        <v>2</v>
      </c>
      <c r="AL254" s="23">
        <f t="shared" si="67"/>
        <v>2</v>
      </c>
      <c r="AM254" s="23" t="str">
        <f t="shared" si="67"/>
        <v/>
      </c>
      <c r="AN254" s="23">
        <f t="shared" si="67"/>
        <v>1</v>
      </c>
      <c r="AO254" s="23" t="str">
        <f t="shared" si="67"/>
        <v/>
      </c>
      <c r="AP254" s="23">
        <f t="shared" si="67"/>
        <v>1</v>
      </c>
      <c r="AQ254" s="23">
        <f t="shared" si="67"/>
        <v>1</v>
      </c>
      <c r="AR254" s="23">
        <f t="shared" si="67"/>
        <v>1</v>
      </c>
      <c r="AS254" s="23">
        <f t="shared" si="67"/>
        <v>1</v>
      </c>
      <c r="AT254" s="23" t="str">
        <f t="shared" si="67"/>
        <v/>
      </c>
      <c r="AU254" s="23" t="str">
        <f t="shared" si="67"/>
        <v/>
      </c>
    </row>
    <row r="255" spans="1:75" x14ac:dyDescent="0.25">
      <c r="A255" s="21">
        <v>1706</v>
      </c>
      <c r="AG255" s="23">
        <f t="shared" ref="AG255:AU255" si="68">IF(AG118&gt;0,AG2,"")</f>
        <v>2</v>
      </c>
      <c r="AH255" s="23" t="str">
        <f t="shared" si="68"/>
        <v/>
      </c>
      <c r="AI255" s="23">
        <f t="shared" si="68"/>
        <v>2</v>
      </c>
      <c r="AJ255" s="23" t="str">
        <f t="shared" si="68"/>
        <v/>
      </c>
      <c r="AK255" s="23" t="str">
        <f t="shared" si="68"/>
        <v/>
      </c>
      <c r="AL255" s="23" t="str">
        <f t="shared" si="68"/>
        <v/>
      </c>
      <c r="AM255" s="23" t="str">
        <f t="shared" si="68"/>
        <v/>
      </c>
      <c r="AN255" s="23">
        <f t="shared" si="68"/>
        <v>1</v>
      </c>
      <c r="AO255" s="23" t="str">
        <f t="shared" si="68"/>
        <v/>
      </c>
      <c r="AP255" s="23">
        <f t="shared" si="68"/>
        <v>1</v>
      </c>
      <c r="AQ255" s="23">
        <f t="shared" si="68"/>
        <v>1</v>
      </c>
      <c r="AR255" s="23">
        <f t="shared" si="68"/>
        <v>1</v>
      </c>
      <c r="AS255" s="23" t="str">
        <f t="shared" si="68"/>
        <v/>
      </c>
      <c r="AT255" s="23" t="str">
        <f t="shared" si="68"/>
        <v/>
      </c>
      <c r="AU255" s="23" t="str">
        <f t="shared" si="68"/>
        <v/>
      </c>
    </row>
    <row r="256" spans="1:75" x14ac:dyDescent="0.25">
      <c r="A256" s="21">
        <v>1707</v>
      </c>
      <c r="AG256" s="23">
        <f t="shared" ref="AG256:AU256" si="69">IF(AG119&gt;0,AG2,"")</f>
        <v>2</v>
      </c>
      <c r="AH256" s="23" t="str">
        <f t="shared" si="69"/>
        <v/>
      </c>
      <c r="AI256" s="23">
        <f t="shared" si="69"/>
        <v>2</v>
      </c>
      <c r="AJ256" s="23" t="str">
        <f t="shared" si="69"/>
        <v/>
      </c>
      <c r="AK256" s="23" t="str">
        <f t="shared" si="69"/>
        <v/>
      </c>
      <c r="AL256" s="23" t="str">
        <f t="shared" si="69"/>
        <v/>
      </c>
      <c r="AM256" s="23" t="str">
        <f t="shared" si="69"/>
        <v/>
      </c>
      <c r="AN256" s="23">
        <f t="shared" si="69"/>
        <v>1</v>
      </c>
      <c r="AO256" s="23" t="str">
        <f t="shared" si="69"/>
        <v/>
      </c>
      <c r="AP256" s="23">
        <f t="shared" si="69"/>
        <v>1</v>
      </c>
      <c r="AQ256" s="23">
        <f t="shared" si="69"/>
        <v>1</v>
      </c>
      <c r="AR256" s="23">
        <f t="shared" si="69"/>
        <v>1</v>
      </c>
      <c r="AS256" s="23" t="str">
        <f t="shared" si="69"/>
        <v/>
      </c>
      <c r="AT256" s="23" t="str">
        <f t="shared" si="69"/>
        <v/>
      </c>
      <c r="AU256" s="23" t="str">
        <f t="shared" si="69"/>
        <v/>
      </c>
    </row>
    <row r="257" spans="1:47" x14ac:dyDescent="0.25">
      <c r="A257" s="21">
        <v>1708</v>
      </c>
      <c r="AG257" s="23">
        <f t="shared" ref="AG257:AU257" si="70">IF(AG120&gt;0,AG2,"")</f>
        <v>2</v>
      </c>
      <c r="AH257" s="23" t="str">
        <f t="shared" si="70"/>
        <v/>
      </c>
      <c r="AI257" s="23">
        <f t="shared" si="70"/>
        <v>2</v>
      </c>
      <c r="AJ257" s="23" t="str">
        <f t="shared" si="70"/>
        <v/>
      </c>
      <c r="AK257" s="23" t="str">
        <f t="shared" si="70"/>
        <v/>
      </c>
      <c r="AL257" s="23" t="str">
        <f t="shared" si="70"/>
        <v/>
      </c>
      <c r="AM257" s="23" t="str">
        <f t="shared" si="70"/>
        <v/>
      </c>
      <c r="AN257" s="23">
        <f t="shared" si="70"/>
        <v>1</v>
      </c>
      <c r="AO257" s="23" t="str">
        <f t="shared" si="70"/>
        <v/>
      </c>
      <c r="AP257" s="23">
        <f t="shared" si="70"/>
        <v>1</v>
      </c>
      <c r="AQ257" s="23">
        <f t="shared" si="70"/>
        <v>1</v>
      </c>
      <c r="AR257" s="23">
        <f t="shared" si="70"/>
        <v>1</v>
      </c>
      <c r="AS257" s="23" t="str">
        <f t="shared" si="70"/>
        <v/>
      </c>
      <c r="AT257" s="23" t="str">
        <f t="shared" si="70"/>
        <v/>
      </c>
      <c r="AU257" s="23" t="str">
        <f t="shared" si="70"/>
        <v/>
      </c>
    </row>
    <row r="258" spans="1:47" x14ac:dyDescent="0.25">
      <c r="A258" s="21">
        <v>1709</v>
      </c>
      <c r="AG258" s="23" t="str">
        <f t="shared" ref="AG258:AU258" si="71">IF(AG121&gt;0,AG2,"")</f>
        <v/>
      </c>
      <c r="AH258" s="23" t="str">
        <f t="shared" si="71"/>
        <v/>
      </c>
      <c r="AI258" s="23">
        <f t="shared" si="71"/>
        <v>2</v>
      </c>
      <c r="AJ258" s="23" t="str">
        <f t="shared" si="71"/>
        <v/>
      </c>
      <c r="AK258" s="23" t="str">
        <f t="shared" si="71"/>
        <v/>
      </c>
      <c r="AL258" s="23" t="str">
        <f t="shared" si="71"/>
        <v/>
      </c>
      <c r="AM258" s="23" t="str">
        <f t="shared" si="71"/>
        <v/>
      </c>
      <c r="AN258" s="23" t="str">
        <f t="shared" si="71"/>
        <v/>
      </c>
      <c r="AO258" s="23" t="str">
        <f t="shared" si="71"/>
        <v/>
      </c>
      <c r="AP258" s="23">
        <f t="shared" si="71"/>
        <v>1</v>
      </c>
      <c r="AQ258" s="23" t="str">
        <f t="shared" si="71"/>
        <v/>
      </c>
      <c r="AR258" s="23" t="str">
        <f t="shared" si="71"/>
        <v/>
      </c>
      <c r="AS258" s="23" t="str">
        <f t="shared" si="71"/>
        <v/>
      </c>
      <c r="AT258" s="23" t="str">
        <f t="shared" si="71"/>
        <v/>
      </c>
      <c r="AU258" s="23" t="str">
        <f t="shared" si="71"/>
        <v/>
      </c>
    </row>
    <row r="259" spans="1:47" x14ac:dyDescent="0.25">
      <c r="A259" s="21">
        <v>1710</v>
      </c>
      <c r="AG259" s="23">
        <f t="shared" ref="AG259:AU259" si="72">IF(AG122&gt;0,AG2,"")</f>
        <v>2</v>
      </c>
      <c r="AH259" s="23" t="str">
        <f t="shared" si="72"/>
        <v/>
      </c>
      <c r="AI259" s="23">
        <f t="shared" si="72"/>
        <v>2</v>
      </c>
      <c r="AJ259" s="23" t="str">
        <f t="shared" si="72"/>
        <v/>
      </c>
      <c r="AK259" s="23" t="str">
        <f t="shared" si="72"/>
        <v/>
      </c>
      <c r="AL259" s="23" t="str">
        <f t="shared" si="72"/>
        <v/>
      </c>
      <c r="AM259" s="23" t="str">
        <f t="shared" si="72"/>
        <v/>
      </c>
      <c r="AN259" s="23">
        <f t="shared" si="72"/>
        <v>1</v>
      </c>
      <c r="AO259" s="23" t="str">
        <f t="shared" si="72"/>
        <v/>
      </c>
      <c r="AP259" s="23">
        <f t="shared" si="72"/>
        <v>1</v>
      </c>
      <c r="AQ259" s="23">
        <f t="shared" si="72"/>
        <v>1</v>
      </c>
      <c r="AR259" s="23" t="str">
        <f t="shared" si="72"/>
        <v/>
      </c>
      <c r="AS259" s="23" t="str">
        <f t="shared" si="72"/>
        <v/>
      </c>
      <c r="AT259" s="23" t="str">
        <f t="shared" si="72"/>
        <v/>
      </c>
      <c r="AU259" s="23" t="str">
        <f t="shared" si="72"/>
        <v/>
      </c>
    </row>
    <row r="260" spans="1:47" x14ac:dyDescent="0.25">
      <c r="A260" s="21">
        <v>1711</v>
      </c>
      <c r="AG260" s="23" t="str">
        <f t="shared" ref="AG260:AU260" si="73">IF(AG123&gt;0,AG2,"")</f>
        <v/>
      </c>
      <c r="AH260" s="23" t="str">
        <f t="shared" si="73"/>
        <v/>
      </c>
      <c r="AI260" s="23">
        <f t="shared" si="73"/>
        <v>2</v>
      </c>
      <c r="AJ260" s="23" t="str">
        <f t="shared" si="73"/>
        <v/>
      </c>
      <c r="AK260" s="23" t="str">
        <f t="shared" si="73"/>
        <v/>
      </c>
      <c r="AL260" s="23" t="str">
        <f t="shared" si="73"/>
        <v/>
      </c>
      <c r="AM260" s="23" t="str">
        <f t="shared" si="73"/>
        <v/>
      </c>
      <c r="AN260" s="23" t="str">
        <f t="shared" si="73"/>
        <v/>
      </c>
      <c r="AO260" s="23" t="str">
        <f t="shared" si="73"/>
        <v/>
      </c>
      <c r="AP260" s="23" t="str">
        <f t="shared" si="73"/>
        <v/>
      </c>
      <c r="AQ260" s="23" t="str">
        <f t="shared" si="73"/>
        <v/>
      </c>
      <c r="AR260" s="23" t="str">
        <f t="shared" si="73"/>
        <v/>
      </c>
      <c r="AS260" s="23" t="str">
        <f t="shared" si="73"/>
        <v/>
      </c>
      <c r="AT260" s="23" t="str">
        <f t="shared" si="73"/>
        <v/>
      </c>
      <c r="AU260" s="23" t="str">
        <f t="shared" si="73"/>
        <v/>
      </c>
    </row>
    <row r="261" spans="1:47" x14ac:dyDescent="0.25">
      <c r="A261" s="21">
        <v>1712</v>
      </c>
      <c r="AG261" s="23">
        <f t="shared" ref="AG261:AU261" si="74">IF(AG124&gt;0,AG2,"")</f>
        <v>2</v>
      </c>
      <c r="AH261" s="23" t="str">
        <f t="shared" si="74"/>
        <v/>
      </c>
      <c r="AI261" s="23">
        <f t="shared" si="74"/>
        <v>2</v>
      </c>
      <c r="AJ261" s="23" t="str">
        <f t="shared" si="74"/>
        <v/>
      </c>
      <c r="AK261" s="23" t="str">
        <f t="shared" si="74"/>
        <v/>
      </c>
      <c r="AL261" s="23" t="str">
        <f t="shared" si="74"/>
        <v/>
      </c>
      <c r="AM261" s="23" t="str">
        <f t="shared" si="74"/>
        <v/>
      </c>
      <c r="AN261" s="23">
        <f t="shared" si="74"/>
        <v>1</v>
      </c>
      <c r="AO261" s="23" t="str">
        <f t="shared" si="74"/>
        <v/>
      </c>
      <c r="AP261" s="23">
        <f t="shared" si="74"/>
        <v>1</v>
      </c>
      <c r="AQ261" s="23">
        <f t="shared" si="74"/>
        <v>1</v>
      </c>
      <c r="AR261" s="23" t="str">
        <f t="shared" si="74"/>
        <v/>
      </c>
      <c r="AS261" s="23" t="str">
        <f t="shared" si="74"/>
        <v/>
      </c>
      <c r="AT261" s="23" t="str">
        <f t="shared" si="74"/>
        <v/>
      </c>
      <c r="AU261" s="23" t="str">
        <f t="shared" si="74"/>
        <v/>
      </c>
    </row>
    <row r="262" spans="1:47" x14ac:dyDescent="0.25">
      <c r="A262" s="21">
        <v>1713</v>
      </c>
      <c r="AG262" s="23" t="str">
        <f t="shared" ref="AG262:AU262" si="75">IF(AG125&gt;0,AG2,"")</f>
        <v/>
      </c>
      <c r="AH262" s="23" t="str">
        <f t="shared" si="75"/>
        <v/>
      </c>
      <c r="AI262" s="23" t="str">
        <f t="shared" si="75"/>
        <v/>
      </c>
      <c r="AJ262" s="23" t="str">
        <f t="shared" si="75"/>
        <v/>
      </c>
      <c r="AK262" s="23" t="str">
        <f t="shared" si="75"/>
        <v/>
      </c>
      <c r="AL262" s="23" t="str">
        <f t="shared" si="75"/>
        <v/>
      </c>
      <c r="AM262" s="23" t="str">
        <f t="shared" si="75"/>
        <v/>
      </c>
      <c r="AN262" s="23" t="str">
        <f t="shared" si="75"/>
        <v/>
      </c>
      <c r="AO262" s="23" t="str">
        <f t="shared" si="75"/>
        <v/>
      </c>
      <c r="AP262" s="23" t="str">
        <f t="shared" si="75"/>
        <v/>
      </c>
      <c r="AQ262" s="23" t="str">
        <f t="shared" si="75"/>
        <v/>
      </c>
      <c r="AR262" s="23" t="str">
        <f t="shared" si="75"/>
        <v/>
      </c>
      <c r="AS262" s="23" t="str">
        <f t="shared" si="75"/>
        <v/>
      </c>
      <c r="AT262" s="23" t="str">
        <f t="shared" si="75"/>
        <v/>
      </c>
      <c r="AU262" s="23" t="str">
        <f t="shared" si="75"/>
        <v/>
      </c>
    </row>
    <row r="263" spans="1:47" x14ac:dyDescent="0.25">
      <c r="A263" s="21">
        <v>1714</v>
      </c>
      <c r="AG263" s="23">
        <f t="shared" ref="AG263:AU263" si="76">IF(AG126&gt;0,AG2,"")</f>
        <v>2</v>
      </c>
      <c r="AH263" s="23" t="str">
        <f t="shared" si="76"/>
        <v/>
      </c>
      <c r="AI263" s="23">
        <f t="shared" si="76"/>
        <v>2</v>
      </c>
      <c r="AJ263" s="23" t="str">
        <f t="shared" si="76"/>
        <v/>
      </c>
      <c r="AK263" s="23" t="str">
        <f t="shared" si="76"/>
        <v/>
      </c>
      <c r="AL263" s="23" t="str">
        <f t="shared" si="76"/>
        <v/>
      </c>
      <c r="AM263" s="23" t="str">
        <f t="shared" si="76"/>
        <v/>
      </c>
      <c r="AN263" s="23">
        <f t="shared" si="76"/>
        <v>1</v>
      </c>
      <c r="AO263" s="23" t="str">
        <f t="shared" si="76"/>
        <v/>
      </c>
      <c r="AP263" s="23">
        <f t="shared" si="76"/>
        <v>1</v>
      </c>
      <c r="AQ263" s="23">
        <f t="shared" si="76"/>
        <v>1</v>
      </c>
      <c r="AR263" s="23" t="str">
        <f t="shared" si="76"/>
        <v/>
      </c>
      <c r="AS263" s="23" t="str">
        <f t="shared" si="76"/>
        <v/>
      </c>
      <c r="AT263" s="23" t="str">
        <f t="shared" si="76"/>
        <v/>
      </c>
      <c r="AU263" s="23" t="str">
        <f t="shared" si="76"/>
        <v/>
      </c>
    </row>
    <row r="264" spans="1:47" x14ac:dyDescent="0.25">
      <c r="A264" s="21">
        <v>1715</v>
      </c>
      <c r="AG264" s="23">
        <f t="shared" ref="AG264:AU264" si="77">IF(AG127&gt;0,AG2,"")</f>
        <v>2</v>
      </c>
      <c r="AH264" s="23" t="str">
        <f t="shared" si="77"/>
        <v/>
      </c>
      <c r="AI264" s="23">
        <f t="shared" si="77"/>
        <v>2</v>
      </c>
      <c r="AJ264" s="23" t="str">
        <f t="shared" si="77"/>
        <v/>
      </c>
      <c r="AK264" s="23" t="str">
        <f t="shared" si="77"/>
        <v/>
      </c>
      <c r="AL264" s="23" t="str">
        <f t="shared" si="77"/>
        <v/>
      </c>
      <c r="AM264" s="23" t="str">
        <f t="shared" si="77"/>
        <v/>
      </c>
      <c r="AN264" s="23">
        <f t="shared" si="77"/>
        <v>1</v>
      </c>
      <c r="AO264" s="23">
        <f t="shared" si="77"/>
        <v>1</v>
      </c>
      <c r="AP264" s="23">
        <f t="shared" si="77"/>
        <v>1</v>
      </c>
      <c r="AQ264" s="23">
        <f t="shared" si="77"/>
        <v>1</v>
      </c>
      <c r="AR264" s="23">
        <f t="shared" si="77"/>
        <v>1</v>
      </c>
      <c r="AS264" s="23">
        <f t="shared" si="77"/>
        <v>1</v>
      </c>
      <c r="AT264" s="23" t="str">
        <f t="shared" si="77"/>
        <v/>
      </c>
      <c r="AU264" s="23" t="str">
        <f t="shared" si="77"/>
        <v/>
      </c>
    </row>
    <row r="265" spans="1:47" x14ac:dyDescent="0.25">
      <c r="A265" s="21">
        <v>1716</v>
      </c>
      <c r="AG265" s="23">
        <f t="shared" ref="AG265:AU265" si="78">IF(AG128&gt;0,AG2,"")</f>
        <v>2</v>
      </c>
      <c r="AH265" s="23" t="str">
        <f t="shared" si="78"/>
        <v/>
      </c>
      <c r="AI265" s="23">
        <f t="shared" si="78"/>
        <v>2</v>
      </c>
      <c r="AJ265" s="23" t="str">
        <f t="shared" si="78"/>
        <v/>
      </c>
      <c r="AK265" s="23" t="str">
        <f t="shared" si="78"/>
        <v/>
      </c>
      <c r="AL265" s="23" t="str">
        <f t="shared" si="78"/>
        <v/>
      </c>
      <c r="AM265" s="23" t="str">
        <f t="shared" si="78"/>
        <v/>
      </c>
      <c r="AN265" s="23">
        <f t="shared" si="78"/>
        <v>1</v>
      </c>
      <c r="AO265" s="23">
        <f t="shared" si="78"/>
        <v>1</v>
      </c>
      <c r="AP265" s="23">
        <f t="shared" si="78"/>
        <v>1</v>
      </c>
      <c r="AQ265" s="23">
        <f t="shared" si="78"/>
        <v>1</v>
      </c>
      <c r="AR265" s="23">
        <f t="shared" si="78"/>
        <v>1</v>
      </c>
      <c r="AS265" s="23">
        <f t="shared" si="78"/>
        <v>1</v>
      </c>
      <c r="AT265" s="23" t="str">
        <f t="shared" si="78"/>
        <v/>
      </c>
      <c r="AU265" s="23" t="str">
        <f t="shared" si="78"/>
        <v/>
      </c>
    </row>
    <row r="266" spans="1:47" x14ac:dyDescent="0.25">
      <c r="A266" s="21">
        <v>1717</v>
      </c>
      <c r="AG266" s="23">
        <f t="shared" ref="AG266:AU266" si="79">IF(AG129&gt;0,AG2,"")</f>
        <v>2</v>
      </c>
      <c r="AH266" s="23" t="str">
        <f t="shared" si="79"/>
        <v/>
      </c>
      <c r="AI266" s="23" t="str">
        <f t="shared" si="79"/>
        <v/>
      </c>
      <c r="AJ266" s="23" t="str">
        <f t="shared" si="79"/>
        <v/>
      </c>
      <c r="AK266" s="23" t="str">
        <f t="shared" si="79"/>
        <v/>
      </c>
      <c r="AL266" s="23" t="str">
        <f t="shared" si="79"/>
        <v/>
      </c>
      <c r="AM266" s="23" t="str">
        <f t="shared" si="79"/>
        <v/>
      </c>
      <c r="AN266" s="23">
        <f t="shared" si="79"/>
        <v>1</v>
      </c>
      <c r="AO266" s="23" t="str">
        <f t="shared" si="79"/>
        <v/>
      </c>
      <c r="AP266" s="23" t="str">
        <f t="shared" si="79"/>
        <v/>
      </c>
      <c r="AQ266" s="23" t="str">
        <f t="shared" si="79"/>
        <v/>
      </c>
      <c r="AR266" s="23" t="str">
        <f t="shared" si="79"/>
        <v/>
      </c>
      <c r="AS266" s="23" t="str">
        <f t="shared" si="79"/>
        <v/>
      </c>
      <c r="AT266" s="23" t="str">
        <f t="shared" si="79"/>
        <v/>
      </c>
      <c r="AU266" s="23" t="str">
        <f t="shared" si="79"/>
        <v/>
      </c>
    </row>
    <row r="267" spans="1:47" x14ac:dyDescent="0.25">
      <c r="A267" s="21">
        <v>1718</v>
      </c>
      <c r="AG267" s="23" t="str">
        <f t="shared" ref="AG267:AU267" si="80">IF(AG130&gt;0,AG2,"")</f>
        <v/>
      </c>
      <c r="AH267" s="23" t="str">
        <f t="shared" si="80"/>
        <v/>
      </c>
      <c r="AI267" s="23">
        <f t="shared" si="80"/>
        <v>2</v>
      </c>
      <c r="AJ267" s="23" t="str">
        <f t="shared" si="80"/>
        <v/>
      </c>
      <c r="AK267" s="23" t="str">
        <f t="shared" si="80"/>
        <v/>
      </c>
      <c r="AL267" s="23" t="str">
        <f t="shared" si="80"/>
        <v/>
      </c>
      <c r="AM267" s="23" t="str">
        <f t="shared" si="80"/>
        <v/>
      </c>
      <c r="AN267" s="23">
        <f t="shared" si="80"/>
        <v>1</v>
      </c>
      <c r="AO267" s="23" t="str">
        <f t="shared" si="80"/>
        <v/>
      </c>
      <c r="AP267" s="23">
        <f t="shared" si="80"/>
        <v>1</v>
      </c>
      <c r="AQ267" s="23" t="str">
        <f t="shared" si="80"/>
        <v/>
      </c>
      <c r="AR267" s="23" t="str">
        <f t="shared" si="80"/>
        <v/>
      </c>
      <c r="AS267" s="23" t="str">
        <f t="shared" si="80"/>
        <v/>
      </c>
      <c r="AT267" s="23" t="str">
        <f t="shared" si="80"/>
        <v/>
      </c>
      <c r="AU267" s="23" t="str">
        <f t="shared" si="80"/>
        <v/>
      </c>
    </row>
    <row r="268" spans="1:47" x14ac:dyDescent="0.25">
      <c r="A268" s="21">
        <v>1719</v>
      </c>
      <c r="AG268" s="23">
        <f t="shared" ref="AG268:AU268" si="81">IF(AG131&gt;0,AG2,"")</f>
        <v>2</v>
      </c>
      <c r="AH268" s="23" t="str">
        <f t="shared" si="81"/>
        <v/>
      </c>
      <c r="AI268" s="23" t="str">
        <f t="shared" si="81"/>
        <v/>
      </c>
      <c r="AJ268" s="23" t="str">
        <f t="shared" si="81"/>
        <v/>
      </c>
      <c r="AK268" s="23" t="str">
        <f t="shared" si="81"/>
        <v/>
      </c>
      <c r="AL268" s="23" t="str">
        <f t="shared" si="81"/>
        <v/>
      </c>
      <c r="AM268" s="23" t="str">
        <f t="shared" si="81"/>
        <v/>
      </c>
      <c r="AN268" s="23">
        <f t="shared" si="81"/>
        <v>1</v>
      </c>
      <c r="AO268" s="23" t="str">
        <f t="shared" si="81"/>
        <v/>
      </c>
      <c r="AP268" s="23" t="str">
        <f t="shared" si="81"/>
        <v/>
      </c>
      <c r="AQ268" s="23" t="str">
        <f t="shared" si="81"/>
        <v/>
      </c>
      <c r="AR268" s="23" t="str">
        <f t="shared" si="81"/>
        <v/>
      </c>
      <c r="AS268" s="23" t="str">
        <f t="shared" si="81"/>
        <v/>
      </c>
      <c r="AT268" s="23" t="str">
        <f t="shared" si="81"/>
        <v/>
      </c>
      <c r="AU268" s="23" t="str">
        <f t="shared" si="81"/>
        <v/>
      </c>
    </row>
    <row r="269" spans="1:47" x14ac:dyDescent="0.25">
      <c r="A269" s="21">
        <v>1720</v>
      </c>
      <c r="AG269" s="23">
        <f t="shared" ref="AG269:AU269" si="82">IF(AG132&gt;0,AG3,"")</f>
        <v>1</v>
      </c>
      <c r="AH269" s="23" t="str">
        <f t="shared" si="82"/>
        <v/>
      </c>
      <c r="AI269" s="23">
        <f t="shared" si="82"/>
        <v>1</v>
      </c>
      <c r="AJ269" s="23" t="str">
        <f t="shared" si="82"/>
        <v/>
      </c>
      <c r="AK269" s="23" t="str">
        <f t="shared" si="82"/>
        <v/>
      </c>
      <c r="AL269" s="23" t="str">
        <f t="shared" si="82"/>
        <v/>
      </c>
      <c r="AM269" s="23" t="str">
        <f t="shared" si="82"/>
        <v/>
      </c>
      <c r="AN269" s="23">
        <f t="shared" si="82"/>
        <v>2</v>
      </c>
      <c r="AO269" s="23" t="str">
        <f t="shared" si="82"/>
        <v/>
      </c>
      <c r="AP269" s="23">
        <f t="shared" si="82"/>
        <v>2</v>
      </c>
      <c r="AQ269" s="23" t="str">
        <f t="shared" si="82"/>
        <v/>
      </c>
      <c r="AR269" s="23" t="str">
        <f t="shared" si="82"/>
        <v/>
      </c>
      <c r="AS269" s="23" t="str">
        <f t="shared" si="82"/>
        <v/>
      </c>
      <c r="AT269" s="23" t="str">
        <f t="shared" si="82"/>
        <v/>
      </c>
      <c r="AU269" s="23" t="str">
        <f t="shared" si="82"/>
        <v/>
      </c>
    </row>
    <row r="270" spans="1:47" x14ac:dyDescent="0.25">
      <c r="A270" s="21">
        <v>1721</v>
      </c>
      <c r="AG270" s="23" t="str">
        <f t="shared" ref="AG270:AU270" si="83">IF(AG133&gt;0,AG3,"")</f>
        <v/>
      </c>
      <c r="AH270" s="23" t="str">
        <f t="shared" si="83"/>
        <v/>
      </c>
      <c r="AI270" s="23" t="str">
        <f t="shared" si="83"/>
        <v/>
      </c>
      <c r="AJ270" s="23" t="str">
        <f t="shared" si="83"/>
        <v/>
      </c>
      <c r="AK270" s="23" t="str">
        <f t="shared" si="83"/>
        <v/>
      </c>
      <c r="AL270" s="23" t="str">
        <f t="shared" si="83"/>
        <v/>
      </c>
      <c r="AM270" s="23" t="str">
        <f t="shared" si="83"/>
        <v/>
      </c>
      <c r="AN270" s="23">
        <f t="shared" si="83"/>
        <v>2</v>
      </c>
      <c r="AO270" s="23" t="str">
        <f t="shared" si="83"/>
        <v/>
      </c>
      <c r="AP270" s="23" t="str">
        <f t="shared" si="83"/>
        <v/>
      </c>
      <c r="AQ270" s="23" t="str">
        <f t="shared" si="83"/>
        <v/>
      </c>
      <c r="AR270" s="23" t="str">
        <f t="shared" si="83"/>
        <v/>
      </c>
      <c r="AS270" s="23" t="str">
        <f t="shared" si="83"/>
        <v/>
      </c>
      <c r="AT270" s="23" t="str">
        <f t="shared" si="83"/>
        <v/>
      </c>
      <c r="AU270" s="23" t="str">
        <f t="shared" si="83"/>
        <v/>
      </c>
    </row>
    <row r="271" spans="1:47" x14ac:dyDescent="0.25">
      <c r="A271" s="21">
        <v>1722</v>
      </c>
      <c r="AG271" s="23" t="str">
        <f t="shared" ref="AG271:AU271" si="84">IF(AG134&gt;0,AG3,"")</f>
        <v/>
      </c>
      <c r="AH271" s="23" t="str">
        <f t="shared" si="84"/>
        <v/>
      </c>
      <c r="AI271" s="23" t="str">
        <f t="shared" si="84"/>
        <v/>
      </c>
      <c r="AJ271" s="23" t="str">
        <f t="shared" si="84"/>
        <v/>
      </c>
      <c r="AK271" s="23" t="str">
        <f t="shared" si="84"/>
        <v/>
      </c>
      <c r="AL271" s="23" t="str">
        <f t="shared" si="84"/>
        <v/>
      </c>
      <c r="AM271" s="23" t="str">
        <f t="shared" si="84"/>
        <v/>
      </c>
      <c r="AN271" s="23" t="str">
        <f t="shared" si="84"/>
        <v/>
      </c>
      <c r="AO271" s="23" t="str">
        <f t="shared" si="84"/>
        <v/>
      </c>
      <c r="AP271" s="23" t="str">
        <f t="shared" si="84"/>
        <v/>
      </c>
      <c r="AQ271" s="23" t="str">
        <f t="shared" si="84"/>
        <v/>
      </c>
      <c r="AR271" s="23" t="str">
        <f t="shared" si="84"/>
        <v/>
      </c>
      <c r="AS271" s="23" t="str">
        <f t="shared" si="84"/>
        <v/>
      </c>
      <c r="AT271" s="23" t="str">
        <f t="shared" si="84"/>
        <v/>
      </c>
      <c r="AU271" s="23" t="str">
        <f t="shared" si="84"/>
        <v/>
      </c>
    </row>
    <row r="272" spans="1:47" x14ac:dyDescent="0.25">
      <c r="A272" s="21">
        <v>1723</v>
      </c>
      <c r="AG272" s="23" t="str">
        <f t="shared" ref="AG272:AU272" si="85">IF(AG135&gt;0,AG3,"")</f>
        <v/>
      </c>
      <c r="AH272" s="23" t="str">
        <f t="shared" si="85"/>
        <v/>
      </c>
      <c r="AI272" s="23" t="str">
        <f t="shared" si="85"/>
        <v/>
      </c>
      <c r="AJ272" s="23" t="str">
        <f t="shared" si="85"/>
        <v/>
      </c>
      <c r="AK272" s="23" t="str">
        <f t="shared" si="85"/>
        <v/>
      </c>
      <c r="AL272" s="23" t="str">
        <f t="shared" si="85"/>
        <v/>
      </c>
      <c r="AM272" s="23" t="str">
        <f t="shared" si="85"/>
        <v/>
      </c>
      <c r="AN272" s="23" t="str">
        <f t="shared" si="85"/>
        <v/>
      </c>
      <c r="AO272" s="23" t="str">
        <f t="shared" si="85"/>
        <v/>
      </c>
      <c r="AP272" s="23" t="str">
        <f t="shared" si="85"/>
        <v/>
      </c>
      <c r="AQ272" s="23" t="str">
        <f t="shared" si="85"/>
        <v/>
      </c>
      <c r="AR272" s="23" t="str">
        <f t="shared" si="85"/>
        <v/>
      </c>
      <c r="AS272" s="23" t="str">
        <f t="shared" si="85"/>
        <v/>
      </c>
      <c r="AT272" s="23" t="str">
        <f t="shared" si="85"/>
        <v/>
      </c>
      <c r="AU272" s="23" t="str">
        <f t="shared" si="85"/>
        <v/>
      </c>
    </row>
    <row r="273" spans="1:47" x14ac:dyDescent="0.25">
      <c r="A273" s="21">
        <v>1724</v>
      </c>
      <c r="AG273" s="23" t="str">
        <f t="shared" ref="AG273:AU273" si="86">IF(AG136&gt;0,AG3,"")</f>
        <v/>
      </c>
      <c r="AH273" s="23" t="str">
        <f t="shared" si="86"/>
        <v/>
      </c>
      <c r="AI273" s="23" t="str">
        <f t="shared" si="86"/>
        <v/>
      </c>
      <c r="AJ273" s="23" t="str">
        <f t="shared" si="86"/>
        <v/>
      </c>
      <c r="AK273" s="23" t="str">
        <f t="shared" si="86"/>
        <v/>
      </c>
      <c r="AL273" s="23" t="str">
        <f t="shared" si="86"/>
        <v/>
      </c>
      <c r="AM273" s="23" t="str">
        <f t="shared" si="86"/>
        <v/>
      </c>
      <c r="AN273" s="23" t="str">
        <f t="shared" si="86"/>
        <v/>
      </c>
      <c r="AO273" s="23" t="str">
        <f t="shared" si="86"/>
        <v/>
      </c>
      <c r="AP273" s="23">
        <f t="shared" si="86"/>
        <v>2</v>
      </c>
      <c r="AQ273" s="23" t="str">
        <f t="shared" si="86"/>
        <v/>
      </c>
      <c r="AR273" s="23" t="str">
        <f t="shared" si="86"/>
        <v/>
      </c>
      <c r="AS273" s="23" t="str">
        <f t="shared" si="86"/>
        <v/>
      </c>
      <c r="AT273" s="23" t="str">
        <f t="shared" si="86"/>
        <v/>
      </c>
      <c r="AU273" s="23" t="str">
        <f t="shared" si="86"/>
        <v/>
      </c>
    </row>
    <row r="274" spans="1:47" x14ac:dyDescent="0.25">
      <c r="A274" s="21">
        <v>1725</v>
      </c>
      <c r="AG274" s="23" t="str">
        <f t="shared" ref="AG274:AU274" si="87">IF(AG137&gt;0,AG3,"")</f>
        <v/>
      </c>
      <c r="AH274" s="23" t="str">
        <f t="shared" si="87"/>
        <v/>
      </c>
      <c r="AI274" s="23" t="str">
        <f t="shared" si="87"/>
        <v/>
      </c>
      <c r="AJ274" s="23" t="str">
        <f t="shared" si="87"/>
        <v/>
      </c>
      <c r="AK274" s="23" t="str">
        <f t="shared" si="87"/>
        <v/>
      </c>
      <c r="AL274" s="23" t="str">
        <f t="shared" si="87"/>
        <v/>
      </c>
      <c r="AM274" s="23" t="str">
        <f t="shared" si="87"/>
        <v/>
      </c>
      <c r="AN274" s="23" t="str">
        <f t="shared" si="87"/>
        <v/>
      </c>
      <c r="AO274" s="23" t="str">
        <f t="shared" si="87"/>
        <v/>
      </c>
      <c r="AP274" s="23" t="str">
        <f t="shared" si="87"/>
        <v/>
      </c>
      <c r="AQ274" s="23" t="str">
        <f t="shared" si="87"/>
        <v/>
      </c>
      <c r="AR274" s="23" t="str">
        <f t="shared" si="87"/>
        <v/>
      </c>
      <c r="AS274" s="23" t="str">
        <f t="shared" si="87"/>
        <v/>
      </c>
      <c r="AT274" s="23" t="str">
        <f t="shared" si="87"/>
        <v/>
      </c>
      <c r="AU274" s="23" t="str">
        <f t="shared" si="87"/>
        <v/>
      </c>
    </row>
    <row r="275" spans="1:47" x14ac:dyDescent="0.25">
      <c r="A275" s="21">
        <v>1726</v>
      </c>
      <c r="AG275" s="23" t="str">
        <f t="shared" ref="AG275:AU275" si="88">IF(AG138&gt;0,AG3,"")</f>
        <v/>
      </c>
      <c r="AH275" s="23" t="str">
        <f t="shared" si="88"/>
        <v/>
      </c>
      <c r="AI275" s="23" t="str">
        <f t="shared" si="88"/>
        <v/>
      </c>
      <c r="AJ275" s="23" t="str">
        <f t="shared" si="88"/>
        <v/>
      </c>
      <c r="AK275" s="23" t="str">
        <f t="shared" si="88"/>
        <v/>
      </c>
      <c r="AL275" s="23" t="str">
        <f t="shared" si="88"/>
        <v/>
      </c>
      <c r="AM275" s="23" t="str">
        <f t="shared" si="88"/>
        <v/>
      </c>
      <c r="AN275" s="23">
        <f t="shared" si="88"/>
        <v>2</v>
      </c>
      <c r="AO275" s="23" t="str">
        <f t="shared" si="88"/>
        <v/>
      </c>
      <c r="AP275" s="23">
        <f t="shared" si="88"/>
        <v>2</v>
      </c>
      <c r="AQ275" s="23" t="str">
        <f t="shared" si="88"/>
        <v/>
      </c>
      <c r="AR275" s="23" t="str">
        <f t="shared" si="88"/>
        <v/>
      </c>
      <c r="AS275" s="23" t="str">
        <f t="shared" si="88"/>
        <v/>
      </c>
      <c r="AT275" s="23" t="str">
        <f t="shared" si="88"/>
        <v/>
      </c>
      <c r="AU275" s="23" t="str">
        <f t="shared" si="88"/>
        <v/>
      </c>
    </row>
    <row r="276" spans="1:47" x14ac:dyDescent="0.25">
      <c r="A276" s="21">
        <v>1727</v>
      </c>
      <c r="AG276" s="23" t="str">
        <f t="shared" ref="AG276:AU276" si="89">IF(AG139&gt;0,AG3,"")</f>
        <v/>
      </c>
      <c r="AH276" s="23" t="str">
        <f t="shared" si="89"/>
        <v/>
      </c>
      <c r="AI276" s="23" t="str">
        <f t="shared" si="89"/>
        <v/>
      </c>
      <c r="AJ276" s="23" t="str">
        <f t="shared" si="89"/>
        <v/>
      </c>
      <c r="AK276" s="23" t="str">
        <f t="shared" si="89"/>
        <v/>
      </c>
      <c r="AL276" s="23" t="str">
        <f t="shared" si="89"/>
        <v/>
      </c>
      <c r="AM276" s="23" t="str">
        <f t="shared" si="89"/>
        <v/>
      </c>
      <c r="AN276" s="23">
        <f t="shared" si="89"/>
        <v>2</v>
      </c>
      <c r="AO276" s="23" t="str">
        <f t="shared" si="89"/>
        <v/>
      </c>
      <c r="AP276" s="23" t="str">
        <f t="shared" si="89"/>
        <v/>
      </c>
      <c r="AQ276" s="23" t="str">
        <f t="shared" si="89"/>
        <v/>
      </c>
      <c r="AR276" s="23" t="str">
        <f t="shared" si="89"/>
        <v/>
      </c>
      <c r="AS276" s="23" t="str">
        <f t="shared" si="89"/>
        <v/>
      </c>
      <c r="AT276" s="23" t="str">
        <f t="shared" si="89"/>
        <v/>
      </c>
      <c r="AU276" s="23" t="str">
        <f t="shared" si="89"/>
        <v/>
      </c>
    </row>
    <row r="277" spans="1:47" x14ac:dyDescent="0.25">
      <c r="A277" s="21">
        <v>1728</v>
      </c>
      <c r="AG277" s="23">
        <f t="shared" ref="AG277:AU277" si="90">IF(AG140&gt;0,AG3,"")</f>
        <v>1</v>
      </c>
      <c r="AH277" s="23" t="str">
        <f t="shared" si="90"/>
        <v/>
      </c>
      <c r="AI277" s="23" t="str">
        <f t="shared" si="90"/>
        <v/>
      </c>
      <c r="AJ277" s="23" t="str">
        <f t="shared" si="90"/>
        <v/>
      </c>
      <c r="AK277" s="23" t="str">
        <f t="shared" si="90"/>
        <v/>
      </c>
      <c r="AL277" s="23" t="str">
        <f t="shared" si="90"/>
        <v/>
      </c>
      <c r="AM277" s="23" t="str">
        <f t="shared" si="90"/>
        <v/>
      </c>
      <c r="AN277" s="23">
        <f t="shared" si="90"/>
        <v>2</v>
      </c>
      <c r="AO277" s="23" t="str">
        <f t="shared" si="90"/>
        <v/>
      </c>
      <c r="AP277" s="23">
        <f t="shared" si="90"/>
        <v>2</v>
      </c>
      <c r="AQ277" s="23">
        <f t="shared" si="90"/>
        <v>2</v>
      </c>
      <c r="AR277" s="23" t="str">
        <f t="shared" si="90"/>
        <v/>
      </c>
      <c r="AS277" s="23" t="str">
        <f t="shared" si="90"/>
        <v/>
      </c>
      <c r="AT277" s="23" t="str">
        <f t="shared" si="90"/>
        <v/>
      </c>
      <c r="AU277" s="23" t="str">
        <f t="shared" si="90"/>
        <v/>
      </c>
    </row>
    <row r="278" spans="1:47" x14ac:dyDescent="0.25">
      <c r="A278" s="21">
        <v>1729</v>
      </c>
      <c r="AG278" s="23">
        <f t="shared" ref="AG278:AU278" si="91">IF(AG141&gt;0,AG3,"")</f>
        <v>1</v>
      </c>
      <c r="AH278" s="23" t="str">
        <f t="shared" si="91"/>
        <v/>
      </c>
      <c r="AI278" s="23" t="str">
        <f t="shared" si="91"/>
        <v/>
      </c>
      <c r="AJ278" s="23" t="str">
        <f t="shared" si="91"/>
        <v/>
      </c>
      <c r="AK278" s="23" t="str">
        <f t="shared" si="91"/>
        <v/>
      </c>
      <c r="AL278" s="23" t="str">
        <f t="shared" si="91"/>
        <v/>
      </c>
      <c r="AM278" s="23" t="str">
        <f t="shared" si="91"/>
        <v/>
      </c>
      <c r="AN278" s="23">
        <f t="shared" si="91"/>
        <v>2</v>
      </c>
      <c r="AO278" s="23" t="str">
        <f t="shared" si="91"/>
        <v/>
      </c>
      <c r="AP278" s="23">
        <f t="shared" si="91"/>
        <v>2</v>
      </c>
      <c r="AQ278" s="23" t="str">
        <f t="shared" si="91"/>
        <v/>
      </c>
      <c r="AR278" s="23" t="str">
        <f t="shared" si="91"/>
        <v/>
      </c>
      <c r="AS278" s="23" t="str">
        <f t="shared" si="91"/>
        <v/>
      </c>
      <c r="AT278" s="23" t="str">
        <f t="shared" si="91"/>
        <v/>
      </c>
      <c r="AU278" s="23" t="str">
        <f t="shared" si="91"/>
        <v/>
      </c>
    </row>
    <row r="279" spans="1:47" x14ac:dyDescent="0.25">
      <c r="A279" s="21">
        <v>1730</v>
      </c>
      <c r="AG279" s="23" t="str">
        <f t="shared" ref="AG279:AU279" si="92">IF(AG142&gt;0,AG3,"")</f>
        <v/>
      </c>
      <c r="AH279" s="23" t="str">
        <f t="shared" si="92"/>
        <v/>
      </c>
      <c r="AI279" s="23" t="str">
        <f t="shared" si="92"/>
        <v/>
      </c>
      <c r="AJ279" s="23" t="str">
        <f t="shared" si="92"/>
        <v/>
      </c>
      <c r="AK279" s="23" t="str">
        <f t="shared" si="92"/>
        <v/>
      </c>
      <c r="AL279" s="23" t="str">
        <f t="shared" si="92"/>
        <v/>
      </c>
      <c r="AM279" s="23" t="str">
        <f t="shared" si="92"/>
        <v/>
      </c>
      <c r="AN279" s="23" t="str">
        <f t="shared" si="92"/>
        <v/>
      </c>
      <c r="AO279" s="23" t="str">
        <f t="shared" si="92"/>
        <v/>
      </c>
      <c r="AP279" s="23" t="str">
        <f t="shared" si="92"/>
        <v/>
      </c>
      <c r="AQ279" s="23" t="str">
        <f t="shared" si="92"/>
        <v/>
      </c>
      <c r="AR279" s="23" t="str">
        <f t="shared" si="92"/>
        <v/>
      </c>
      <c r="AS279" s="23" t="str">
        <f t="shared" si="92"/>
        <v/>
      </c>
      <c r="AT279" s="23" t="str">
        <f t="shared" si="92"/>
        <v/>
      </c>
      <c r="AU279" s="23" t="str">
        <f t="shared" si="92"/>
        <v/>
      </c>
    </row>
    <row r="280" spans="1:47" x14ac:dyDescent="0.25">
      <c r="A280" s="21">
        <v>1731</v>
      </c>
      <c r="AG280" s="23" t="str">
        <f t="shared" ref="AG280:AU280" si="93">IF(AG143&gt;0,AG3,"")</f>
        <v/>
      </c>
      <c r="AH280" s="23" t="str">
        <f t="shared" si="93"/>
        <v/>
      </c>
      <c r="AI280" s="23" t="str">
        <f t="shared" si="93"/>
        <v/>
      </c>
      <c r="AJ280" s="23" t="str">
        <f t="shared" si="93"/>
        <v/>
      </c>
      <c r="AK280" s="23" t="str">
        <f t="shared" si="93"/>
        <v/>
      </c>
      <c r="AL280" s="23" t="str">
        <f t="shared" si="93"/>
        <v/>
      </c>
      <c r="AM280" s="23" t="str">
        <f t="shared" si="93"/>
        <v/>
      </c>
      <c r="AN280" s="23" t="str">
        <f t="shared" si="93"/>
        <v/>
      </c>
      <c r="AO280" s="23" t="str">
        <f t="shared" si="93"/>
        <v/>
      </c>
      <c r="AP280" s="23" t="str">
        <f t="shared" si="93"/>
        <v/>
      </c>
      <c r="AQ280" s="23" t="str">
        <f t="shared" si="93"/>
        <v/>
      </c>
      <c r="AR280" s="23" t="str">
        <f t="shared" si="93"/>
        <v/>
      </c>
      <c r="AS280" s="23" t="str">
        <f t="shared" si="93"/>
        <v/>
      </c>
      <c r="AT280" s="23" t="str">
        <f t="shared" si="93"/>
        <v/>
      </c>
      <c r="AU280" s="23" t="str">
        <f t="shared" si="93"/>
        <v/>
      </c>
    </row>
    <row r="281" spans="1:47" x14ac:dyDescent="0.25">
      <c r="A281" s="21">
        <v>1732</v>
      </c>
      <c r="AG281" s="23" t="str">
        <f t="shared" ref="AG281:AU281" si="94">IF(AG144&gt;0,AG3,"")</f>
        <v/>
      </c>
      <c r="AH281" s="23" t="str">
        <f t="shared" si="94"/>
        <v/>
      </c>
      <c r="AI281" s="23" t="str">
        <f t="shared" si="94"/>
        <v/>
      </c>
      <c r="AJ281" s="23" t="str">
        <f t="shared" si="94"/>
        <v/>
      </c>
      <c r="AK281" s="23" t="str">
        <f t="shared" si="94"/>
        <v/>
      </c>
      <c r="AL281" s="23" t="str">
        <f t="shared" si="94"/>
        <v/>
      </c>
      <c r="AM281" s="23" t="str">
        <f t="shared" si="94"/>
        <v/>
      </c>
      <c r="AN281" s="23" t="str">
        <f t="shared" si="94"/>
        <v/>
      </c>
      <c r="AO281" s="23" t="str">
        <f t="shared" si="94"/>
        <v/>
      </c>
      <c r="AP281" s="23" t="str">
        <f t="shared" si="94"/>
        <v/>
      </c>
      <c r="AQ281" s="23" t="str">
        <f t="shared" si="94"/>
        <v/>
      </c>
      <c r="AR281" s="23" t="str">
        <f t="shared" si="94"/>
        <v/>
      </c>
      <c r="AS281" s="23" t="str">
        <f t="shared" si="94"/>
        <v/>
      </c>
      <c r="AT281" s="23" t="str">
        <f t="shared" si="94"/>
        <v/>
      </c>
      <c r="AU281" s="23" t="str">
        <f t="shared" si="94"/>
        <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5"/>
  <sheetViews>
    <sheetView zoomScale="70" zoomScaleNormal="70" workbookViewId="0">
      <pane xSplit="1" ySplit="5" topLeftCell="B6" activePane="bottomRight" state="frozen"/>
      <selection pane="topRight" activeCell="B1" sqref="B1"/>
      <selection pane="bottomLeft" activeCell="A6" sqref="A6"/>
      <selection pane="bottomRight" activeCell="B4" sqref="B4"/>
    </sheetView>
  </sheetViews>
  <sheetFormatPr defaultRowHeight="15" x14ac:dyDescent="0.25"/>
  <cols>
    <col min="8" max="8" width="20.85546875" customWidth="1"/>
    <col min="9" max="9" width="15.42578125" customWidth="1"/>
    <col min="20" max="22" width="9.140625" style="82"/>
    <col min="23" max="23" width="12" bestFit="1" customWidth="1"/>
    <col min="26" max="27" width="9.140625" style="8"/>
  </cols>
  <sheetData>
    <row r="1" spans="1:27" x14ac:dyDescent="0.25">
      <c r="B1" t="s">
        <v>308</v>
      </c>
    </row>
    <row r="3" spans="1:27" x14ac:dyDescent="0.25">
      <c r="A3" s="2"/>
      <c r="B3" s="2" t="s">
        <v>287</v>
      </c>
      <c r="C3" s="2"/>
      <c r="D3" s="2" t="s">
        <v>288</v>
      </c>
      <c r="E3" s="2"/>
      <c r="F3" s="2"/>
      <c r="G3" s="2"/>
      <c r="H3" s="2" t="s">
        <v>289</v>
      </c>
      <c r="K3" t="s">
        <v>290</v>
      </c>
      <c r="P3" t="s">
        <v>2</v>
      </c>
      <c r="R3" t="s">
        <v>337</v>
      </c>
      <c r="T3" s="82" t="s">
        <v>2</v>
      </c>
      <c r="V3" s="82" t="s">
        <v>337</v>
      </c>
      <c r="W3" t="s">
        <v>2</v>
      </c>
      <c r="Y3" t="s">
        <v>7</v>
      </c>
      <c r="Z3" s="8" t="s">
        <v>338</v>
      </c>
    </row>
    <row r="4" spans="1:27" ht="15.75" x14ac:dyDescent="0.25">
      <c r="A4" s="37"/>
      <c r="B4" s="38" t="s">
        <v>274</v>
      </c>
      <c r="D4" s="39" t="s">
        <v>291</v>
      </c>
      <c r="E4" s="40"/>
      <c r="H4" t="s">
        <v>292</v>
      </c>
      <c r="I4" t="s">
        <v>292</v>
      </c>
      <c r="K4" t="s">
        <v>293</v>
      </c>
      <c r="P4" t="s">
        <v>46</v>
      </c>
      <c r="Q4" t="s">
        <v>47</v>
      </c>
      <c r="T4" s="82" t="s">
        <v>46</v>
      </c>
      <c r="U4" s="82" t="s">
        <v>47</v>
      </c>
      <c r="W4" t="s">
        <v>46</v>
      </c>
      <c r="X4" t="s">
        <v>47</v>
      </c>
      <c r="Z4" s="8" t="s">
        <v>46</v>
      </c>
      <c r="AA4" s="8" t="s">
        <v>47</v>
      </c>
    </row>
    <row r="5" spans="1:27" ht="15.75" x14ac:dyDescent="0.25">
      <c r="A5" s="41" t="s">
        <v>294</v>
      </c>
      <c r="B5" s="42" t="s">
        <v>295</v>
      </c>
      <c r="C5" s="43"/>
      <c r="D5" s="44" t="s">
        <v>296</v>
      </c>
      <c r="E5" s="44" t="s">
        <v>297</v>
      </c>
      <c r="H5" t="s">
        <v>298</v>
      </c>
      <c r="I5" t="s">
        <v>299</v>
      </c>
      <c r="K5" t="s">
        <v>300</v>
      </c>
      <c r="L5" t="s">
        <v>301</v>
      </c>
    </row>
    <row r="6" spans="1:27" ht="15.75" x14ac:dyDescent="0.25">
      <c r="A6" s="45">
        <v>1501</v>
      </c>
      <c r="B6" s="46">
        <v>18.8</v>
      </c>
      <c r="D6" s="47">
        <v>172.58713257348535</v>
      </c>
      <c r="E6" s="43">
        <v>169.82573845230959</v>
      </c>
    </row>
    <row r="7" spans="1:27" ht="15.75" x14ac:dyDescent="0.25">
      <c r="A7" s="37">
        <v>1502</v>
      </c>
      <c r="B7" s="48">
        <v>18.8</v>
      </c>
      <c r="D7" s="47">
        <v>172.58713257348535</v>
      </c>
      <c r="E7" s="43">
        <v>169.82573845230959</v>
      </c>
    </row>
    <row r="8" spans="1:27" ht="15.75" x14ac:dyDescent="0.25">
      <c r="A8" s="37">
        <v>1503</v>
      </c>
      <c r="B8" s="48">
        <v>18.8</v>
      </c>
      <c r="D8" s="47">
        <v>172.58713257348535</v>
      </c>
      <c r="E8" s="43">
        <v>169.82573845230959</v>
      </c>
    </row>
    <row r="9" spans="1:27" ht="15.75" x14ac:dyDescent="0.25">
      <c r="A9" s="37">
        <v>1504</v>
      </c>
      <c r="B9" s="48">
        <v>18.8</v>
      </c>
      <c r="D9" s="47">
        <v>172.58713257348535</v>
      </c>
      <c r="E9" s="43">
        <v>169.82573845230959</v>
      </c>
    </row>
    <row r="10" spans="1:27" ht="15.75" x14ac:dyDescent="0.25">
      <c r="A10" s="37">
        <v>1505</v>
      </c>
      <c r="B10" s="48">
        <v>18.8</v>
      </c>
      <c r="D10" s="47">
        <v>172.58713257348535</v>
      </c>
      <c r="E10" s="43">
        <v>169.82573845230959</v>
      </c>
    </row>
    <row r="11" spans="1:27" ht="15.75" x14ac:dyDescent="0.25">
      <c r="A11" s="37">
        <v>1506</v>
      </c>
      <c r="B11" s="48">
        <v>18.8</v>
      </c>
      <c r="D11" s="47">
        <v>172.58713257348535</v>
      </c>
      <c r="E11" s="43">
        <v>169.82573845230959</v>
      </c>
    </row>
    <row r="12" spans="1:27" ht="15.75" x14ac:dyDescent="0.25">
      <c r="A12" s="37">
        <v>1507</v>
      </c>
      <c r="B12" s="48">
        <v>18.8</v>
      </c>
      <c r="D12" s="47">
        <v>172.58713257348535</v>
      </c>
      <c r="E12" s="43">
        <v>169.82573845230959</v>
      </c>
    </row>
    <row r="13" spans="1:27" ht="15.75" x14ac:dyDescent="0.25">
      <c r="A13" s="37">
        <v>1508</v>
      </c>
      <c r="B13" s="48">
        <v>18.8</v>
      </c>
      <c r="D13" s="47">
        <v>172.58713257348535</v>
      </c>
      <c r="E13" s="43">
        <v>169.82573845230959</v>
      </c>
    </row>
    <row r="14" spans="1:27" ht="15.75" x14ac:dyDescent="0.25">
      <c r="A14" s="37">
        <v>1509</v>
      </c>
      <c r="B14" s="48">
        <v>18.8</v>
      </c>
      <c r="D14" s="47">
        <v>172.58713257348535</v>
      </c>
      <c r="E14" s="43">
        <v>169.82573845230959</v>
      </c>
    </row>
    <row r="15" spans="1:27" ht="15.75" x14ac:dyDescent="0.25">
      <c r="A15" s="37">
        <v>1510</v>
      </c>
      <c r="B15" s="48">
        <v>18.8</v>
      </c>
      <c r="D15" s="47">
        <v>172.58713257348535</v>
      </c>
      <c r="E15" s="43">
        <v>169.82573845230959</v>
      </c>
    </row>
    <row r="16" spans="1:27" ht="15.75" x14ac:dyDescent="0.25">
      <c r="A16" s="37">
        <v>1511</v>
      </c>
      <c r="B16" s="48">
        <v>18.8</v>
      </c>
      <c r="D16" s="47">
        <v>172.58713257348535</v>
      </c>
      <c r="E16" s="43">
        <v>169.82573845230959</v>
      </c>
    </row>
    <row r="17" spans="1:5" ht="15.75" x14ac:dyDescent="0.25">
      <c r="A17" s="37">
        <v>1512</v>
      </c>
      <c r="B17" s="48">
        <v>18.8</v>
      </c>
      <c r="D17" s="47">
        <v>172.58713257348535</v>
      </c>
      <c r="E17" s="43">
        <v>169.82573845230959</v>
      </c>
    </row>
    <row r="18" spans="1:5" ht="15.75" x14ac:dyDescent="0.25">
      <c r="A18" s="37">
        <v>1513</v>
      </c>
      <c r="B18" s="48">
        <v>18.8</v>
      </c>
      <c r="D18" s="47">
        <v>172.58713257348535</v>
      </c>
      <c r="E18" s="43">
        <v>169.82573845230959</v>
      </c>
    </row>
    <row r="19" spans="1:5" ht="15.75" x14ac:dyDescent="0.25">
      <c r="A19" s="37">
        <v>1514</v>
      </c>
      <c r="B19" s="48">
        <v>18.8</v>
      </c>
      <c r="D19" s="47">
        <v>172.58713257348535</v>
      </c>
      <c r="E19" s="43">
        <v>169.82573845230959</v>
      </c>
    </row>
    <row r="20" spans="1:5" ht="15.75" x14ac:dyDescent="0.25">
      <c r="A20" s="37">
        <v>1515</v>
      </c>
      <c r="B20" s="48">
        <v>18.8</v>
      </c>
      <c r="D20" s="47">
        <v>172.58713257348535</v>
      </c>
      <c r="E20" s="43">
        <v>169.82573845230959</v>
      </c>
    </row>
    <row r="21" spans="1:5" ht="15.75" x14ac:dyDescent="0.25">
      <c r="A21" s="37">
        <v>1516</v>
      </c>
      <c r="B21" s="48">
        <v>18.8</v>
      </c>
      <c r="D21" s="47">
        <v>172.58713257348535</v>
      </c>
      <c r="E21" s="43">
        <v>169.82573845230959</v>
      </c>
    </row>
    <row r="22" spans="1:5" ht="15.75" x14ac:dyDescent="0.25">
      <c r="A22" s="37">
        <v>1517</v>
      </c>
      <c r="B22" s="48">
        <v>18.8</v>
      </c>
      <c r="D22" s="47">
        <v>172.58713257348535</v>
      </c>
      <c r="E22" s="43">
        <v>169.82573845230959</v>
      </c>
    </row>
    <row r="23" spans="1:5" ht="15.75" x14ac:dyDescent="0.25">
      <c r="A23" s="37">
        <v>1518</v>
      </c>
      <c r="B23" s="48">
        <v>18.8</v>
      </c>
      <c r="D23" s="47">
        <v>172.58713257348535</v>
      </c>
      <c r="E23" s="43">
        <v>169.82573845230959</v>
      </c>
    </row>
    <row r="24" spans="1:5" ht="15.75" x14ac:dyDescent="0.25">
      <c r="A24" s="37">
        <v>1519</v>
      </c>
      <c r="B24" s="48">
        <v>18.8</v>
      </c>
      <c r="D24" s="47">
        <v>172.58713257348535</v>
      </c>
      <c r="E24" s="43">
        <v>169.82573845230959</v>
      </c>
    </row>
    <row r="25" spans="1:5" ht="15.75" x14ac:dyDescent="0.25">
      <c r="A25" s="37">
        <v>1520</v>
      </c>
      <c r="B25" s="48">
        <v>18.8</v>
      </c>
      <c r="D25" s="47">
        <v>172.58713257348535</v>
      </c>
      <c r="E25" s="43">
        <v>169.82573845230959</v>
      </c>
    </row>
    <row r="26" spans="1:5" ht="15.75" x14ac:dyDescent="0.25">
      <c r="A26" s="37">
        <v>1521</v>
      </c>
      <c r="B26" s="48">
        <v>18.8</v>
      </c>
      <c r="D26" s="47">
        <v>172.58713257348535</v>
      </c>
      <c r="E26" s="43">
        <v>169.82573845230959</v>
      </c>
    </row>
    <row r="27" spans="1:5" ht="15.75" x14ac:dyDescent="0.25">
      <c r="A27" s="37">
        <v>1522</v>
      </c>
      <c r="B27" s="48">
        <v>18.8</v>
      </c>
      <c r="D27" s="47">
        <v>172.58713257348535</v>
      </c>
      <c r="E27" s="43">
        <v>169.82573845230959</v>
      </c>
    </row>
    <row r="28" spans="1:5" ht="15.75" x14ac:dyDescent="0.25">
      <c r="A28" s="37">
        <v>1523</v>
      </c>
      <c r="B28" s="48">
        <v>18.8</v>
      </c>
      <c r="D28" s="47">
        <v>172.58713257348535</v>
      </c>
      <c r="E28" s="43">
        <v>169.82573845230959</v>
      </c>
    </row>
    <row r="29" spans="1:5" ht="15.75" x14ac:dyDescent="0.25">
      <c r="A29" s="37">
        <v>1524</v>
      </c>
      <c r="B29" s="48">
        <v>18.8</v>
      </c>
      <c r="D29" s="47">
        <v>153.44146666666668</v>
      </c>
      <c r="E29" s="43">
        <v>150.98640320000001</v>
      </c>
    </row>
    <row r="30" spans="1:5" ht="15.75" x14ac:dyDescent="0.25">
      <c r="A30" s="37">
        <v>1525</v>
      </c>
      <c r="B30" s="48">
        <v>18.8</v>
      </c>
      <c r="D30" s="47">
        <v>153.44146666666668</v>
      </c>
      <c r="E30" s="43">
        <v>150.98640320000001</v>
      </c>
    </row>
    <row r="31" spans="1:5" ht="15.75" x14ac:dyDescent="0.25">
      <c r="A31" s="37">
        <v>1526</v>
      </c>
      <c r="B31" s="48">
        <v>18.8</v>
      </c>
      <c r="D31" s="47">
        <v>153.44146666666668</v>
      </c>
      <c r="E31" s="43">
        <v>150.98640320000001</v>
      </c>
    </row>
    <row r="32" spans="1:5" ht="15.75" x14ac:dyDescent="0.25">
      <c r="A32" s="37">
        <v>1527</v>
      </c>
      <c r="B32" s="48">
        <v>18.8</v>
      </c>
      <c r="D32" s="47">
        <v>153.44146666666668</v>
      </c>
      <c r="E32" s="43">
        <v>150.98640320000001</v>
      </c>
    </row>
    <row r="33" spans="1:5" ht="15.75" x14ac:dyDescent="0.25">
      <c r="A33" s="37">
        <v>1528</v>
      </c>
      <c r="B33" s="48">
        <v>18.8</v>
      </c>
      <c r="D33" s="47">
        <v>153.44146666666668</v>
      </c>
      <c r="E33" s="43">
        <v>150.98640320000001</v>
      </c>
    </row>
    <row r="34" spans="1:5" ht="15.75" x14ac:dyDescent="0.25">
      <c r="A34" s="37">
        <v>1529</v>
      </c>
      <c r="B34" s="48">
        <v>18.8</v>
      </c>
      <c r="D34" s="47">
        <v>153.44146666666668</v>
      </c>
      <c r="E34" s="43">
        <v>150.98640320000001</v>
      </c>
    </row>
    <row r="35" spans="1:5" ht="15.75" x14ac:dyDescent="0.25">
      <c r="A35" s="37">
        <v>1530</v>
      </c>
      <c r="B35" s="48">
        <v>18.8</v>
      </c>
      <c r="D35" s="47">
        <v>153.44146666666668</v>
      </c>
      <c r="E35" s="43">
        <v>150.98640320000001</v>
      </c>
    </row>
    <row r="36" spans="1:5" ht="15.75" x14ac:dyDescent="0.25">
      <c r="A36" s="37">
        <v>1531</v>
      </c>
      <c r="B36" s="48">
        <v>18.8</v>
      </c>
      <c r="D36" s="47">
        <v>153.44146666666668</v>
      </c>
      <c r="E36" s="43">
        <v>150.98640320000001</v>
      </c>
    </row>
    <row r="37" spans="1:5" ht="15.75" x14ac:dyDescent="0.25">
      <c r="A37" s="37">
        <v>1532</v>
      </c>
      <c r="B37" s="48">
        <v>18.8</v>
      </c>
      <c r="D37" s="47">
        <v>153.44146666666668</v>
      </c>
      <c r="E37" s="43">
        <v>150.98640320000001</v>
      </c>
    </row>
    <row r="38" spans="1:5" ht="15.75" x14ac:dyDescent="0.25">
      <c r="A38" s="37">
        <v>1533</v>
      </c>
      <c r="B38" s="48">
        <v>18.8</v>
      </c>
      <c r="D38" s="47">
        <v>153.44146666666668</v>
      </c>
      <c r="E38" s="43">
        <v>150.98640320000001</v>
      </c>
    </row>
    <row r="39" spans="1:5" ht="15.75" x14ac:dyDescent="0.25">
      <c r="A39" s="37">
        <v>1534</v>
      </c>
      <c r="B39" s="48">
        <v>18.8</v>
      </c>
      <c r="D39" s="47">
        <v>153.44146666666668</v>
      </c>
      <c r="E39" s="43">
        <v>150.98640320000001</v>
      </c>
    </row>
    <row r="40" spans="1:5" ht="15.75" x14ac:dyDescent="0.25">
      <c r="A40" s="37">
        <v>1535</v>
      </c>
      <c r="B40" s="48">
        <v>18.8</v>
      </c>
      <c r="D40" s="47">
        <v>153.44146666666668</v>
      </c>
      <c r="E40" s="43">
        <v>150.98640320000001</v>
      </c>
    </row>
    <row r="41" spans="1:5" ht="15.75" x14ac:dyDescent="0.25">
      <c r="A41" s="37">
        <v>1536</v>
      </c>
      <c r="B41" s="48">
        <v>18.8</v>
      </c>
      <c r="D41" s="47">
        <v>153.44146666666668</v>
      </c>
      <c r="E41" s="43">
        <v>150.98640320000001</v>
      </c>
    </row>
    <row r="42" spans="1:5" ht="15.75" x14ac:dyDescent="0.25">
      <c r="A42" s="37">
        <v>1537</v>
      </c>
      <c r="B42" s="48">
        <v>18.8</v>
      </c>
      <c r="D42" s="47">
        <v>153.44146666666668</v>
      </c>
      <c r="E42" s="43">
        <v>150.98640320000001</v>
      </c>
    </row>
    <row r="43" spans="1:5" ht="15.75" x14ac:dyDescent="0.25">
      <c r="A43" s="37">
        <v>1538</v>
      </c>
      <c r="B43" s="48">
        <v>18.8</v>
      </c>
      <c r="D43" s="47">
        <v>153.44146666666668</v>
      </c>
      <c r="E43" s="43">
        <v>150.98640320000001</v>
      </c>
    </row>
    <row r="44" spans="1:5" ht="15.75" x14ac:dyDescent="0.25">
      <c r="A44" s="37">
        <v>1539</v>
      </c>
      <c r="B44" s="48">
        <v>18.8</v>
      </c>
      <c r="D44" s="47">
        <v>153.44146666666668</v>
      </c>
      <c r="E44" s="43">
        <v>150.98640320000001</v>
      </c>
    </row>
    <row r="45" spans="1:5" ht="15.75" x14ac:dyDescent="0.25">
      <c r="A45" s="37">
        <v>1540</v>
      </c>
      <c r="B45" s="48">
        <v>19.2</v>
      </c>
      <c r="D45" s="47">
        <v>153.44146666666668</v>
      </c>
      <c r="E45" s="43">
        <v>150.98640320000001</v>
      </c>
    </row>
    <row r="46" spans="1:5" ht="15.75" x14ac:dyDescent="0.25">
      <c r="A46" s="37">
        <v>1541</v>
      </c>
      <c r="B46" s="48">
        <v>19.2</v>
      </c>
      <c r="D46" s="47">
        <v>153.44146666666668</v>
      </c>
      <c r="E46" s="43">
        <v>150.98640320000001</v>
      </c>
    </row>
    <row r="47" spans="1:5" ht="15.75" x14ac:dyDescent="0.25">
      <c r="A47" s="37">
        <v>1542</v>
      </c>
      <c r="B47" s="48">
        <v>19.2</v>
      </c>
      <c r="D47" s="47">
        <v>143.85137499999999</v>
      </c>
      <c r="E47" s="43">
        <v>141.54975299999998</v>
      </c>
    </row>
    <row r="48" spans="1:5" ht="15.75" x14ac:dyDescent="0.25">
      <c r="A48" s="37">
        <v>1543</v>
      </c>
      <c r="B48" s="48">
        <v>19.2</v>
      </c>
      <c r="D48" s="47">
        <v>143.85137499999999</v>
      </c>
      <c r="E48" s="43">
        <v>141.54975299999998</v>
      </c>
    </row>
    <row r="49" spans="1:5" ht="15.75" x14ac:dyDescent="0.25">
      <c r="A49" s="37">
        <v>1544</v>
      </c>
      <c r="B49" s="48">
        <v>19.2</v>
      </c>
      <c r="D49" s="47">
        <v>143.85137499999999</v>
      </c>
      <c r="E49" s="43">
        <v>141.54975299999998</v>
      </c>
    </row>
    <row r="50" spans="1:5" ht="15.75" x14ac:dyDescent="0.25">
      <c r="A50" s="37">
        <v>1545</v>
      </c>
      <c r="B50" s="48">
        <v>19.2</v>
      </c>
      <c r="D50" s="47">
        <v>143.85137499999999</v>
      </c>
      <c r="E50" s="43">
        <v>141.54975299999998</v>
      </c>
    </row>
    <row r="51" spans="1:5" ht="15.75" x14ac:dyDescent="0.25">
      <c r="A51" s="37">
        <v>1546</v>
      </c>
      <c r="B51" s="48">
        <v>19.2</v>
      </c>
      <c r="D51" s="47">
        <v>143.85137499999999</v>
      </c>
      <c r="E51" s="43">
        <v>141.54975299999998</v>
      </c>
    </row>
    <row r="52" spans="1:5" ht="15.75" x14ac:dyDescent="0.25">
      <c r="A52" s="37">
        <v>1547</v>
      </c>
      <c r="B52" s="48">
        <v>19.2</v>
      </c>
      <c r="D52" s="47">
        <v>143.85137499999999</v>
      </c>
      <c r="E52" s="43">
        <v>141.54975299999998</v>
      </c>
    </row>
    <row r="53" spans="1:5" ht="15.75" x14ac:dyDescent="0.25">
      <c r="A53" s="37">
        <v>1548</v>
      </c>
      <c r="B53" s="48">
        <v>19.2</v>
      </c>
      <c r="D53" s="47">
        <v>143.85137499999999</v>
      </c>
      <c r="E53" s="43">
        <v>141.54975299999998</v>
      </c>
    </row>
    <row r="54" spans="1:5" ht="15.75" x14ac:dyDescent="0.25">
      <c r="A54" s="37">
        <v>1549</v>
      </c>
      <c r="B54" s="48">
        <v>19.2</v>
      </c>
      <c r="D54" s="47">
        <v>143.85137499999999</v>
      </c>
      <c r="E54" s="43">
        <v>141.54975299999998</v>
      </c>
    </row>
    <row r="55" spans="1:5" ht="15.75" x14ac:dyDescent="0.25">
      <c r="A55" s="37">
        <v>1550</v>
      </c>
      <c r="B55" s="48">
        <v>19.2</v>
      </c>
      <c r="D55" s="47">
        <v>143.85137499999999</v>
      </c>
      <c r="E55" s="43">
        <v>141.54975299999998</v>
      </c>
    </row>
    <row r="56" spans="1:5" ht="15.75" x14ac:dyDescent="0.25">
      <c r="A56" s="37">
        <v>1551</v>
      </c>
      <c r="B56" s="48">
        <v>19.2</v>
      </c>
      <c r="D56" s="47">
        <v>143.85137499999999</v>
      </c>
      <c r="E56" s="43">
        <v>141.54975299999998</v>
      </c>
    </row>
    <row r="57" spans="1:5" ht="15.75" x14ac:dyDescent="0.25">
      <c r="A57" s="37">
        <v>1552</v>
      </c>
      <c r="B57" s="48">
        <v>19.2</v>
      </c>
      <c r="D57" s="47">
        <v>115.08110000000002</v>
      </c>
      <c r="E57" s="43">
        <v>113.23980240000002</v>
      </c>
    </row>
    <row r="58" spans="1:5" ht="15.75" x14ac:dyDescent="0.25">
      <c r="A58" s="37">
        <v>1553</v>
      </c>
      <c r="B58" s="48">
        <v>19.2</v>
      </c>
      <c r="D58" s="47">
        <v>115.08110000000002</v>
      </c>
      <c r="E58" s="43">
        <v>113.23980240000002</v>
      </c>
    </row>
    <row r="59" spans="1:5" ht="15.75" x14ac:dyDescent="0.25">
      <c r="A59" s="37">
        <v>1554</v>
      </c>
      <c r="B59" s="48">
        <v>19.2</v>
      </c>
      <c r="D59" s="47">
        <v>115.08110000000002</v>
      </c>
      <c r="E59" s="43">
        <v>113.23980240000002</v>
      </c>
    </row>
    <row r="60" spans="1:5" ht="15.75" x14ac:dyDescent="0.25">
      <c r="A60" s="37">
        <v>1555</v>
      </c>
      <c r="B60" s="48">
        <v>19.2</v>
      </c>
      <c r="D60" s="47">
        <v>115.08110000000002</v>
      </c>
      <c r="E60" s="43">
        <v>113.23980240000002</v>
      </c>
    </row>
    <row r="61" spans="1:5" ht="15.75" x14ac:dyDescent="0.25">
      <c r="A61" s="37">
        <v>1556</v>
      </c>
      <c r="B61" s="48">
        <v>19.2</v>
      </c>
      <c r="D61" s="47">
        <v>115.08110000000002</v>
      </c>
      <c r="E61" s="43">
        <v>113.23980240000002</v>
      </c>
    </row>
    <row r="62" spans="1:5" ht="15.75" x14ac:dyDescent="0.25">
      <c r="A62" s="37">
        <v>1557</v>
      </c>
      <c r="B62" s="48">
        <v>19.2</v>
      </c>
      <c r="D62" s="47">
        <v>115.08110000000002</v>
      </c>
      <c r="E62" s="43">
        <v>113.23980240000002</v>
      </c>
    </row>
    <row r="63" spans="1:5" ht="15.75" x14ac:dyDescent="0.25">
      <c r="A63" s="37">
        <v>1558</v>
      </c>
      <c r="B63" s="48">
        <v>19.2</v>
      </c>
      <c r="D63" s="47">
        <v>115.08110000000002</v>
      </c>
      <c r="E63" s="43">
        <v>113.23980240000002</v>
      </c>
    </row>
    <row r="64" spans="1:5" ht="15.75" x14ac:dyDescent="0.25">
      <c r="A64" s="37">
        <v>1559</v>
      </c>
      <c r="B64" s="48">
        <v>19.2</v>
      </c>
      <c r="D64" s="47">
        <v>115.08110000000002</v>
      </c>
      <c r="E64" s="43">
        <v>113.23980240000002</v>
      </c>
    </row>
    <row r="65" spans="1:5" ht="15.75" x14ac:dyDescent="0.25">
      <c r="A65" s="37">
        <v>1560</v>
      </c>
      <c r="B65" s="48">
        <v>16.32</v>
      </c>
      <c r="D65" s="47">
        <v>115.08110000000002</v>
      </c>
      <c r="E65" s="43">
        <v>113.23980240000002</v>
      </c>
    </row>
    <row r="66" spans="1:5" ht="15.75" x14ac:dyDescent="0.25">
      <c r="A66" s="37">
        <v>1561</v>
      </c>
      <c r="B66" s="48">
        <v>16.32</v>
      </c>
      <c r="D66" s="47">
        <v>115.08110000000002</v>
      </c>
      <c r="E66" s="43">
        <v>113.23980240000002</v>
      </c>
    </row>
    <row r="67" spans="1:5" ht="15.75" x14ac:dyDescent="0.25">
      <c r="A67" s="37">
        <v>1562</v>
      </c>
      <c r="B67" s="48">
        <v>16.32</v>
      </c>
      <c r="D67" s="47">
        <v>115.08110000000002</v>
      </c>
      <c r="E67" s="43">
        <v>113.23980240000002</v>
      </c>
    </row>
    <row r="68" spans="1:5" ht="15.75" x14ac:dyDescent="0.25">
      <c r="A68" s="37">
        <v>1563</v>
      </c>
      <c r="B68" s="48">
        <v>16.32</v>
      </c>
      <c r="D68" s="47">
        <v>115.08110000000002</v>
      </c>
      <c r="E68" s="43">
        <v>113.23980240000002</v>
      </c>
    </row>
    <row r="69" spans="1:5" ht="15.75" x14ac:dyDescent="0.25">
      <c r="A69" s="37">
        <v>1564</v>
      </c>
      <c r="B69" s="48">
        <v>16.32</v>
      </c>
      <c r="D69" s="47">
        <v>115.08110000000002</v>
      </c>
      <c r="E69" s="43">
        <v>113.23980240000002</v>
      </c>
    </row>
    <row r="70" spans="1:5" ht="15.75" x14ac:dyDescent="0.25">
      <c r="A70" s="37">
        <v>1565</v>
      </c>
      <c r="B70" s="48">
        <v>16.32</v>
      </c>
      <c r="D70" s="47">
        <v>115.08110000000002</v>
      </c>
      <c r="E70" s="43">
        <v>113.23980240000002</v>
      </c>
    </row>
    <row r="71" spans="1:5" ht="15.75" x14ac:dyDescent="0.25">
      <c r="A71" s="37">
        <v>1566</v>
      </c>
      <c r="B71" s="48">
        <v>16.32</v>
      </c>
      <c r="D71" s="47">
        <v>115.08110000000002</v>
      </c>
      <c r="E71" s="43">
        <v>113.23980240000002</v>
      </c>
    </row>
    <row r="72" spans="1:5" ht="15.75" x14ac:dyDescent="0.25">
      <c r="A72" s="37">
        <v>1567</v>
      </c>
      <c r="B72" s="48">
        <v>16.32</v>
      </c>
      <c r="D72" s="47">
        <v>115.08110000000002</v>
      </c>
      <c r="E72" s="43">
        <v>113.23980240000002</v>
      </c>
    </row>
    <row r="73" spans="1:5" ht="15.75" x14ac:dyDescent="0.25">
      <c r="A73" s="37">
        <v>1568</v>
      </c>
      <c r="B73" s="48">
        <v>16.32</v>
      </c>
      <c r="D73" s="47">
        <v>115.08110000000002</v>
      </c>
      <c r="E73" s="43">
        <v>113.23980240000002</v>
      </c>
    </row>
    <row r="74" spans="1:5" ht="15.75" x14ac:dyDescent="0.25">
      <c r="A74" s="37">
        <v>1569</v>
      </c>
      <c r="B74" s="48">
        <v>16.32</v>
      </c>
      <c r="D74" s="47">
        <v>115.08110000000002</v>
      </c>
      <c r="E74" s="43">
        <v>113.23980240000002</v>
      </c>
    </row>
    <row r="75" spans="1:5" ht="15.75" x14ac:dyDescent="0.25">
      <c r="A75" s="37">
        <v>1570</v>
      </c>
      <c r="B75" s="48">
        <v>16.32</v>
      </c>
      <c r="D75" s="47">
        <v>115.08110000000002</v>
      </c>
      <c r="E75" s="43">
        <v>113.23980240000002</v>
      </c>
    </row>
    <row r="76" spans="1:5" ht="15.75" x14ac:dyDescent="0.25">
      <c r="A76" s="37">
        <v>1571</v>
      </c>
      <c r="B76" s="48">
        <v>16.32</v>
      </c>
      <c r="D76" s="47">
        <v>115.08110000000002</v>
      </c>
      <c r="E76" s="43">
        <v>113.23980240000002</v>
      </c>
    </row>
    <row r="77" spans="1:5" ht="15.75" x14ac:dyDescent="0.25">
      <c r="A77" s="37">
        <v>1572</v>
      </c>
      <c r="B77" s="48">
        <v>16.32</v>
      </c>
      <c r="D77" s="47">
        <v>115.08110000000002</v>
      </c>
      <c r="E77" s="43">
        <v>113.23980240000002</v>
      </c>
    </row>
    <row r="78" spans="1:5" ht="15.75" x14ac:dyDescent="0.25">
      <c r="A78" s="37">
        <v>1573</v>
      </c>
      <c r="B78" s="48">
        <v>14.28</v>
      </c>
      <c r="D78" s="47">
        <v>115.08110000000002</v>
      </c>
      <c r="E78" s="43">
        <v>113.23980240000002</v>
      </c>
    </row>
    <row r="79" spans="1:5" ht="15.75" x14ac:dyDescent="0.25">
      <c r="A79" s="37">
        <v>1574</v>
      </c>
      <c r="B79" s="48">
        <v>14.28</v>
      </c>
      <c r="D79" s="47">
        <v>115.08110000000002</v>
      </c>
      <c r="E79" s="43">
        <v>113.23980240000002</v>
      </c>
    </row>
    <row r="80" spans="1:5" ht="15.75" x14ac:dyDescent="0.25">
      <c r="A80" s="37">
        <v>1575</v>
      </c>
      <c r="B80" s="48">
        <v>12.39</v>
      </c>
      <c r="D80" s="47">
        <v>115.08110000000002</v>
      </c>
      <c r="E80" s="43">
        <v>113.23980240000002</v>
      </c>
    </row>
    <row r="81" spans="1:5" ht="15.75" x14ac:dyDescent="0.25">
      <c r="A81" s="37">
        <v>1576</v>
      </c>
      <c r="B81" s="48">
        <v>11.86</v>
      </c>
      <c r="D81" s="47">
        <v>115.08110000000002</v>
      </c>
      <c r="E81" s="43">
        <v>113.23980240000002</v>
      </c>
    </row>
    <row r="82" spans="1:5" ht="15.75" x14ac:dyDescent="0.25">
      <c r="A82" s="37">
        <v>1577</v>
      </c>
      <c r="B82" s="48">
        <v>12.21</v>
      </c>
      <c r="D82" s="47">
        <v>115.08110000000002</v>
      </c>
      <c r="E82" s="43">
        <v>113.23980240000002</v>
      </c>
    </row>
    <row r="83" spans="1:5" ht="15.75" x14ac:dyDescent="0.25">
      <c r="A83" s="37">
        <v>1578</v>
      </c>
      <c r="B83" s="48">
        <v>12.21</v>
      </c>
      <c r="D83" s="47">
        <v>115.08110000000002</v>
      </c>
      <c r="E83" s="43">
        <v>113.23980240000002</v>
      </c>
    </row>
    <row r="84" spans="1:5" ht="15.75" x14ac:dyDescent="0.25">
      <c r="A84" s="37">
        <v>1579</v>
      </c>
      <c r="B84" s="48">
        <v>11.86</v>
      </c>
      <c r="D84" s="47">
        <v>115.08110000000002</v>
      </c>
      <c r="E84" s="43">
        <v>113.23980240000002</v>
      </c>
    </row>
    <row r="85" spans="1:5" ht="15.75" x14ac:dyDescent="0.25">
      <c r="A85" s="37">
        <v>1580</v>
      </c>
      <c r="B85" s="48">
        <v>12.69</v>
      </c>
      <c r="D85" s="47">
        <v>115.08110000000002</v>
      </c>
      <c r="E85" s="43">
        <v>113.23980240000002</v>
      </c>
    </row>
    <row r="86" spans="1:5" ht="15.75" x14ac:dyDescent="0.25">
      <c r="A86" s="37">
        <v>1581</v>
      </c>
      <c r="B86" s="48">
        <v>12.69</v>
      </c>
      <c r="D86" s="47">
        <v>115.08110000000002</v>
      </c>
      <c r="E86" s="43">
        <v>113.23980240000002</v>
      </c>
    </row>
    <row r="87" spans="1:5" ht="15.75" x14ac:dyDescent="0.25">
      <c r="A87" s="37">
        <v>1582</v>
      </c>
      <c r="B87" s="48">
        <v>12.69</v>
      </c>
      <c r="D87" s="47">
        <v>115.08110000000002</v>
      </c>
      <c r="E87" s="43">
        <v>113.23980240000002</v>
      </c>
    </row>
    <row r="88" spans="1:5" ht="15.75" x14ac:dyDescent="0.25">
      <c r="A88" s="37">
        <v>1583</v>
      </c>
      <c r="B88" s="48">
        <v>12.24</v>
      </c>
      <c r="D88" s="47">
        <v>115.08110000000002</v>
      </c>
      <c r="E88" s="43">
        <v>113.23980240000002</v>
      </c>
    </row>
    <row r="89" spans="1:5" ht="15.75" x14ac:dyDescent="0.25">
      <c r="A89" s="37">
        <v>1584</v>
      </c>
      <c r="B89" s="48">
        <v>12.24</v>
      </c>
      <c r="D89" s="47">
        <v>115.08110000000002</v>
      </c>
      <c r="E89" s="43">
        <v>113.23980240000002</v>
      </c>
    </row>
    <row r="90" spans="1:5" ht="15.75" x14ac:dyDescent="0.25">
      <c r="A90" s="37">
        <v>1585</v>
      </c>
      <c r="B90" s="48">
        <v>12.24</v>
      </c>
      <c r="D90" s="47">
        <v>115.08110000000002</v>
      </c>
      <c r="E90" s="43">
        <v>113.23980240000002</v>
      </c>
    </row>
    <row r="91" spans="1:5" ht="15.75" x14ac:dyDescent="0.25">
      <c r="A91" s="37">
        <v>1586</v>
      </c>
      <c r="B91" s="48">
        <v>11.42</v>
      </c>
      <c r="D91" s="47">
        <v>115.08110000000002</v>
      </c>
      <c r="E91" s="43">
        <v>113.23980240000002</v>
      </c>
    </row>
    <row r="92" spans="1:5" ht="15.75" x14ac:dyDescent="0.25">
      <c r="A92" s="37">
        <v>1587</v>
      </c>
      <c r="B92" s="48">
        <v>11.42</v>
      </c>
      <c r="D92" s="47">
        <v>115.08110000000002</v>
      </c>
      <c r="E92" s="43">
        <v>113.23980240000002</v>
      </c>
    </row>
    <row r="93" spans="1:5" ht="15.75" x14ac:dyDescent="0.25">
      <c r="A93" s="37">
        <v>1588</v>
      </c>
      <c r="B93" s="48">
        <v>11.42</v>
      </c>
      <c r="D93" s="47">
        <v>115.08110000000002</v>
      </c>
      <c r="E93" s="43">
        <v>113.23980240000002</v>
      </c>
    </row>
    <row r="94" spans="1:5" ht="15.75" x14ac:dyDescent="0.25">
      <c r="A94" s="37">
        <v>1589</v>
      </c>
      <c r="B94" s="48">
        <v>11.42</v>
      </c>
      <c r="D94" s="47">
        <v>115.08110000000002</v>
      </c>
      <c r="E94" s="43">
        <v>113.23980240000002</v>
      </c>
    </row>
    <row r="95" spans="1:5" ht="15.75" x14ac:dyDescent="0.25">
      <c r="A95" s="37">
        <v>1590</v>
      </c>
      <c r="B95" s="48">
        <v>11.42</v>
      </c>
      <c r="D95" s="47">
        <v>115.08110000000002</v>
      </c>
      <c r="E95" s="43">
        <v>113.23980240000002</v>
      </c>
    </row>
    <row r="96" spans="1:5" ht="15.75" x14ac:dyDescent="0.25">
      <c r="A96" s="37">
        <v>1591</v>
      </c>
      <c r="B96" s="48">
        <v>11.42</v>
      </c>
      <c r="D96" s="47">
        <v>115.08110000000002</v>
      </c>
      <c r="E96" s="43">
        <v>113.23980240000002</v>
      </c>
    </row>
    <row r="97" spans="1:5" ht="15.75" x14ac:dyDescent="0.25">
      <c r="A97" s="37">
        <v>1592</v>
      </c>
      <c r="B97" s="48">
        <v>11.42</v>
      </c>
      <c r="D97" s="47">
        <v>115.08110000000002</v>
      </c>
      <c r="E97" s="43">
        <v>113.23980240000002</v>
      </c>
    </row>
    <row r="98" spans="1:5" ht="15.75" x14ac:dyDescent="0.25">
      <c r="A98" s="37">
        <v>1593</v>
      </c>
      <c r="B98" s="48">
        <v>11.42</v>
      </c>
      <c r="D98" s="47">
        <v>115.08110000000002</v>
      </c>
      <c r="E98" s="43">
        <v>113.23980240000002</v>
      </c>
    </row>
    <row r="99" spans="1:5" ht="15.75" x14ac:dyDescent="0.25">
      <c r="A99" s="37">
        <v>1594</v>
      </c>
      <c r="B99" s="48">
        <v>11.42</v>
      </c>
      <c r="D99" s="47">
        <v>115.08110000000002</v>
      </c>
      <c r="E99" s="43">
        <v>113.23980240000002</v>
      </c>
    </row>
    <row r="100" spans="1:5" ht="15.75" x14ac:dyDescent="0.25">
      <c r="A100" s="37">
        <v>1595</v>
      </c>
      <c r="B100" s="48">
        <v>11.42</v>
      </c>
      <c r="D100" s="47">
        <v>115.08110000000002</v>
      </c>
      <c r="E100" s="43">
        <v>113.23980240000002</v>
      </c>
    </row>
    <row r="101" spans="1:5" ht="15.75" x14ac:dyDescent="0.25">
      <c r="A101" s="37">
        <v>1596</v>
      </c>
      <c r="B101" s="48">
        <v>11.42</v>
      </c>
      <c r="D101" s="47">
        <v>115.08110000000002</v>
      </c>
      <c r="E101" s="43">
        <v>113.23980240000002</v>
      </c>
    </row>
    <row r="102" spans="1:5" ht="15.75" x14ac:dyDescent="0.25">
      <c r="A102" s="37">
        <v>1597</v>
      </c>
      <c r="B102" s="48">
        <v>11.42</v>
      </c>
      <c r="D102" s="47">
        <v>115.08110000000002</v>
      </c>
      <c r="E102" s="43">
        <v>113.23980240000002</v>
      </c>
    </row>
    <row r="103" spans="1:5" ht="15.75" x14ac:dyDescent="0.25">
      <c r="A103" s="37">
        <v>1598</v>
      </c>
      <c r="B103" s="48">
        <v>11.42</v>
      </c>
      <c r="D103" s="47">
        <v>115.08110000000002</v>
      </c>
      <c r="E103" s="43">
        <v>113.23980240000002</v>
      </c>
    </row>
    <row r="104" spans="1:5" ht="15.75" x14ac:dyDescent="0.25">
      <c r="A104" s="37">
        <v>1599</v>
      </c>
      <c r="B104" s="48">
        <v>11.42</v>
      </c>
      <c r="D104" s="47">
        <v>115.08110000000002</v>
      </c>
      <c r="E104" s="43">
        <v>113.23980240000002</v>
      </c>
    </row>
    <row r="105" spans="1:5" ht="15.75" x14ac:dyDescent="0.25">
      <c r="A105" s="37">
        <v>1600</v>
      </c>
      <c r="B105" s="48">
        <v>11.42</v>
      </c>
      <c r="D105" s="47">
        <v>115.08110000000002</v>
      </c>
      <c r="E105" s="43">
        <v>113.23980240000002</v>
      </c>
    </row>
    <row r="106" spans="1:5" ht="15.75" x14ac:dyDescent="0.25">
      <c r="A106" s="37">
        <v>1601</v>
      </c>
      <c r="B106" s="48">
        <v>11.42</v>
      </c>
      <c r="D106" s="47">
        <v>111.38317847464192</v>
      </c>
      <c r="E106" s="43">
        <v>109.60104761904765</v>
      </c>
    </row>
    <row r="107" spans="1:5" ht="15.75" x14ac:dyDescent="0.25">
      <c r="A107" s="37">
        <v>1602</v>
      </c>
      <c r="B107" s="48">
        <v>11.42</v>
      </c>
      <c r="D107" s="47">
        <v>111.38317847464192</v>
      </c>
      <c r="E107" s="43">
        <v>109.60104761904765</v>
      </c>
    </row>
    <row r="108" spans="1:5" ht="15.75" x14ac:dyDescent="0.25">
      <c r="A108" s="37">
        <v>1603</v>
      </c>
      <c r="B108" s="48">
        <v>10.94</v>
      </c>
      <c r="D108" s="47">
        <v>111.38317847464192</v>
      </c>
      <c r="E108" s="43">
        <v>109.60104761904765</v>
      </c>
    </row>
    <row r="109" spans="1:5" ht="15.75" x14ac:dyDescent="0.25">
      <c r="A109" s="37">
        <v>1604</v>
      </c>
      <c r="B109" s="48">
        <v>10.94</v>
      </c>
      <c r="D109" s="47">
        <v>111.38317847464192</v>
      </c>
      <c r="E109" s="43">
        <v>109.60104761904765</v>
      </c>
    </row>
    <row r="110" spans="1:5" ht="15.75" x14ac:dyDescent="0.25">
      <c r="A110" s="37">
        <v>1605</v>
      </c>
      <c r="B110" s="48">
        <v>10.94</v>
      </c>
      <c r="D110" s="47">
        <v>111.38317847464192</v>
      </c>
      <c r="E110" s="43">
        <v>109.60104761904765</v>
      </c>
    </row>
    <row r="111" spans="1:5" ht="15.75" x14ac:dyDescent="0.25">
      <c r="A111" s="37">
        <v>1606</v>
      </c>
      <c r="B111" s="48">
        <v>10.94</v>
      </c>
      <c r="D111" s="47">
        <v>111.38317847464192</v>
      </c>
      <c r="E111" s="43">
        <v>109.60104761904765</v>
      </c>
    </row>
    <row r="112" spans="1:5" ht="15.75" x14ac:dyDescent="0.25">
      <c r="A112" s="37">
        <v>1607</v>
      </c>
      <c r="B112" s="48">
        <v>10.94</v>
      </c>
      <c r="D112" s="47">
        <v>111.38317847464192</v>
      </c>
      <c r="E112" s="43">
        <v>109.60104761904765</v>
      </c>
    </row>
    <row r="113" spans="1:5" ht="15.75" x14ac:dyDescent="0.25">
      <c r="A113" s="37">
        <v>1608</v>
      </c>
      <c r="B113" s="48">
        <v>10.71</v>
      </c>
      <c r="D113" s="47">
        <v>111.38317847464192</v>
      </c>
      <c r="E113" s="43">
        <v>109.60104761904765</v>
      </c>
    </row>
    <row r="114" spans="1:5" ht="15.75" x14ac:dyDescent="0.25">
      <c r="A114" s="37">
        <v>1609</v>
      </c>
      <c r="B114" s="48">
        <v>10.71</v>
      </c>
      <c r="D114" s="47">
        <v>111.38317847464192</v>
      </c>
      <c r="E114" s="43">
        <v>109.60104761904765</v>
      </c>
    </row>
    <row r="115" spans="1:5" ht="15.75" x14ac:dyDescent="0.25">
      <c r="A115" s="37">
        <v>1610</v>
      </c>
      <c r="B115" s="48">
        <v>10.71</v>
      </c>
      <c r="D115" s="47">
        <v>111.38317847464192</v>
      </c>
      <c r="E115" s="43">
        <v>109.60104761904765</v>
      </c>
    </row>
    <row r="116" spans="1:5" ht="15.75" x14ac:dyDescent="0.25">
      <c r="A116" s="37">
        <v>1611</v>
      </c>
      <c r="B116" s="48">
        <v>10.71</v>
      </c>
      <c r="D116" s="47">
        <v>111.38317847464192</v>
      </c>
      <c r="E116" s="43">
        <v>109.60104761904765</v>
      </c>
    </row>
    <row r="117" spans="1:5" ht="15.75" x14ac:dyDescent="0.25">
      <c r="A117" s="37">
        <v>1612</v>
      </c>
      <c r="B117" s="48">
        <v>9.9</v>
      </c>
      <c r="D117" s="47">
        <v>111.38317847464192</v>
      </c>
      <c r="E117" s="43">
        <v>109.60104761904765</v>
      </c>
    </row>
    <row r="118" spans="1:5" ht="15.75" x14ac:dyDescent="0.25">
      <c r="A118" s="37">
        <v>1613</v>
      </c>
      <c r="B118" s="48">
        <v>9.9</v>
      </c>
      <c r="D118" s="47">
        <v>111.38317847464192</v>
      </c>
      <c r="E118" s="43">
        <v>109.60104761904765</v>
      </c>
    </row>
    <row r="119" spans="1:5" ht="15.75" x14ac:dyDescent="0.25">
      <c r="A119" s="37">
        <v>1614</v>
      </c>
      <c r="B119" s="48">
        <v>9.9</v>
      </c>
      <c r="D119" s="47">
        <v>111.38317847464192</v>
      </c>
      <c r="E119" s="43">
        <v>109.60104761904765</v>
      </c>
    </row>
    <row r="120" spans="1:5" ht="15.75" x14ac:dyDescent="0.25">
      <c r="A120" s="37">
        <v>1615</v>
      </c>
      <c r="B120" s="48">
        <v>9.9</v>
      </c>
      <c r="D120" s="47">
        <v>111.38317847464192</v>
      </c>
      <c r="E120" s="43">
        <v>109.60104761904765</v>
      </c>
    </row>
    <row r="121" spans="1:5" ht="15.75" x14ac:dyDescent="0.25">
      <c r="A121" s="37">
        <v>1616</v>
      </c>
      <c r="B121" s="48">
        <v>9.9</v>
      </c>
      <c r="D121" s="47">
        <v>111.38317847464192</v>
      </c>
      <c r="E121" s="43">
        <v>109.60104761904765</v>
      </c>
    </row>
    <row r="122" spans="1:5" ht="15.75" x14ac:dyDescent="0.25">
      <c r="A122" s="37">
        <v>1617</v>
      </c>
      <c r="B122" s="48">
        <v>9.9</v>
      </c>
      <c r="D122" s="47">
        <v>111.38317847464192</v>
      </c>
      <c r="E122" s="43">
        <v>109.60104761904765</v>
      </c>
    </row>
    <row r="123" spans="1:5" ht="15.75" x14ac:dyDescent="0.25">
      <c r="A123" s="37">
        <v>1618</v>
      </c>
      <c r="B123" s="48">
        <v>9.9</v>
      </c>
      <c r="D123" s="47">
        <v>111.38317847464192</v>
      </c>
      <c r="E123" s="43">
        <v>109.60104761904765</v>
      </c>
    </row>
    <row r="124" spans="1:5" ht="15.75" x14ac:dyDescent="0.25">
      <c r="A124" s="37">
        <v>1619</v>
      </c>
      <c r="B124" s="48">
        <v>9.8000000000000007</v>
      </c>
      <c r="D124" s="47">
        <v>111.38317847464192</v>
      </c>
      <c r="E124" s="43">
        <v>109.60104761904765</v>
      </c>
    </row>
    <row r="125" spans="1:5" ht="15.75" x14ac:dyDescent="0.25">
      <c r="A125" s="37">
        <v>1620</v>
      </c>
      <c r="B125" s="48">
        <v>9.8000000000000007</v>
      </c>
      <c r="D125" s="47">
        <v>111.38317847464192</v>
      </c>
      <c r="E125" s="43">
        <v>109.60104761904765</v>
      </c>
    </row>
    <row r="126" spans="1:5" ht="15.75" x14ac:dyDescent="0.25">
      <c r="A126" s="37">
        <v>1621</v>
      </c>
      <c r="B126" s="48">
        <v>9.8000000000000007</v>
      </c>
      <c r="D126" s="47">
        <v>111.38317847464192</v>
      </c>
      <c r="E126" s="43">
        <v>109.60104761904765</v>
      </c>
    </row>
    <row r="127" spans="1:5" ht="15.75" x14ac:dyDescent="0.25">
      <c r="A127" s="37">
        <v>1622</v>
      </c>
      <c r="B127" s="48">
        <v>9.8000000000000007</v>
      </c>
      <c r="D127" s="47">
        <v>111.38317847464192</v>
      </c>
      <c r="E127" s="43">
        <v>109.60104761904765</v>
      </c>
    </row>
    <row r="128" spans="1:5" ht="15.75" x14ac:dyDescent="0.25">
      <c r="A128" s="37">
        <v>1623</v>
      </c>
      <c r="B128" s="48">
        <v>9.8000000000000007</v>
      </c>
      <c r="D128" s="47">
        <v>111.38317847464192</v>
      </c>
      <c r="E128" s="43">
        <v>109.60104761904765</v>
      </c>
    </row>
    <row r="129" spans="1:5" ht="15.75" x14ac:dyDescent="0.25">
      <c r="A129" s="37">
        <v>1624</v>
      </c>
      <c r="B129" s="48">
        <v>9.8000000000000007</v>
      </c>
      <c r="D129" s="47">
        <v>111.38317847464192</v>
      </c>
      <c r="E129" s="43">
        <v>109.60104761904765</v>
      </c>
    </row>
    <row r="130" spans="1:5" ht="15.75" x14ac:dyDescent="0.25">
      <c r="A130" s="37">
        <v>1625</v>
      </c>
      <c r="B130" s="48">
        <v>9.8000000000000007</v>
      </c>
      <c r="D130" s="47">
        <v>111.38317847464192</v>
      </c>
      <c r="E130" s="43">
        <v>109.60104761904765</v>
      </c>
    </row>
    <row r="131" spans="1:5" ht="15.75" x14ac:dyDescent="0.25">
      <c r="A131" s="37">
        <v>1626</v>
      </c>
      <c r="B131" s="48">
        <v>9.8000000000000007</v>
      </c>
      <c r="D131" s="47">
        <v>111.38317847464192</v>
      </c>
      <c r="E131" s="43">
        <v>109.60104761904765</v>
      </c>
    </row>
    <row r="132" spans="1:5" ht="15.75" x14ac:dyDescent="0.25">
      <c r="A132" s="37">
        <v>1627</v>
      </c>
      <c r="B132" s="48">
        <v>9.8000000000000007</v>
      </c>
      <c r="D132" s="47">
        <v>111.38317847464192</v>
      </c>
      <c r="E132" s="43">
        <v>109.60104761904765</v>
      </c>
    </row>
    <row r="133" spans="1:5" ht="15.75" x14ac:dyDescent="0.25">
      <c r="A133" s="37">
        <v>1628</v>
      </c>
      <c r="B133" s="48">
        <v>9.8000000000000007</v>
      </c>
      <c r="D133" s="47">
        <v>111.38317847464192</v>
      </c>
      <c r="E133" s="43">
        <v>109.60104761904765</v>
      </c>
    </row>
    <row r="134" spans="1:5" ht="15.75" x14ac:dyDescent="0.25">
      <c r="A134" s="37">
        <v>1629</v>
      </c>
      <c r="B134" s="48">
        <v>9.8000000000000007</v>
      </c>
      <c r="D134" s="47">
        <v>111.38317847464192</v>
      </c>
      <c r="E134" s="43">
        <v>109.60104761904765</v>
      </c>
    </row>
    <row r="135" spans="1:5" ht="15.75" x14ac:dyDescent="0.25">
      <c r="A135" s="37">
        <v>1630</v>
      </c>
      <c r="B135" s="48">
        <v>9.8000000000000007</v>
      </c>
      <c r="D135" s="47">
        <v>111.38317847464192</v>
      </c>
      <c r="E135" s="43">
        <v>109.60104761904765</v>
      </c>
    </row>
    <row r="136" spans="1:5" ht="15.75" x14ac:dyDescent="0.25">
      <c r="A136" s="37">
        <v>1631</v>
      </c>
      <c r="B136" s="48">
        <v>9.8000000000000007</v>
      </c>
      <c r="D136" s="47">
        <v>111.38317847464192</v>
      </c>
      <c r="E136" s="43">
        <v>109.60104761904765</v>
      </c>
    </row>
    <row r="137" spans="1:5" ht="15.75" x14ac:dyDescent="0.25">
      <c r="A137" s="37">
        <v>1632</v>
      </c>
      <c r="B137" s="48">
        <v>9.8000000000000007</v>
      </c>
      <c r="D137" s="47">
        <v>111.38317847464192</v>
      </c>
      <c r="E137" s="43">
        <v>109.60104761904765</v>
      </c>
    </row>
    <row r="138" spans="1:5" ht="15.75" x14ac:dyDescent="0.25">
      <c r="A138" s="37">
        <v>1633</v>
      </c>
      <c r="B138" s="48">
        <v>9.8000000000000007</v>
      </c>
      <c r="D138" s="47">
        <v>111.38317847464192</v>
      </c>
      <c r="E138" s="43">
        <v>109.60104761904765</v>
      </c>
    </row>
    <row r="139" spans="1:5" ht="15.75" x14ac:dyDescent="0.25">
      <c r="A139" s="37">
        <v>1634</v>
      </c>
      <c r="B139" s="48">
        <v>9.8000000000000007</v>
      </c>
      <c r="D139" s="47">
        <v>111.38317847464192</v>
      </c>
      <c r="E139" s="43">
        <v>109.60104761904765</v>
      </c>
    </row>
    <row r="140" spans="1:5" ht="15.75" x14ac:dyDescent="0.25">
      <c r="A140" s="37">
        <v>1635</v>
      </c>
      <c r="B140" s="48">
        <v>9.8000000000000007</v>
      </c>
      <c r="D140" s="47">
        <v>111.38317847464192</v>
      </c>
      <c r="E140" s="43">
        <v>109.60104761904765</v>
      </c>
    </row>
    <row r="141" spans="1:5" ht="15.75" x14ac:dyDescent="0.25">
      <c r="A141" s="37">
        <v>1636</v>
      </c>
      <c r="B141" s="48">
        <v>9.8000000000000007</v>
      </c>
      <c r="D141" s="47">
        <v>111.38317847464192</v>
      </c>
      <c r="E141" s="43">
        <v>109.60104761904765</v>
      </c>
    </row>
    <row r="142" spans="1:5" ht="15.75" x14ac:dyDescent="0.25">
      <c r="A142" s="37">
        <v>1637</v>
      </c>
      <c r="B142" s="48">
        <v>9.8000000000000007</v>
      </c>
      <c r="D142" s="47">
        <v>111.38317847464192</v>
      </c>
      <c r="E142" s="43">
        <v>109.60104761904765</v>
      </c>
    </row>
    <row r="143" spans="1:5" ht="15.75" x14ac:dyDescent="0.25">
      <c r="A143" s="37">
        <v>1638</v>
      </c>
      <c r="B143" s="48">
        <v>9.8000000000000007</v>
      </c>
      <c r="D143" s="47">
        <v>111.38317847464192</v>
      </c>
      <c r="E143" s="43">
        <v>109.60104761904765</v>
      </c>
    </row>
    <row r="144" spans="1:5" ht="15.75" x14ac:dyDescent="0.25">
      <c r="A144" s="37">
        <v>1639</v>
      </c>
      <c r="B144" s="48">
        <v>9.8000000000000007</v>
      </c>
      <c r="D144" s="47">
        <v>111.38317847464192</v>
      </c>
      <c r="E144" s="43">
        <v>109.60104761904765</v>
      </c>
    </row>
    <row r="145" spans="1:5" ht="15.75" x14ac:dyDescent="0.25">
      <c r="A145" s="37">
        <v>1640</v>
      </c>
      <c r="B145" s="48">
        <v>9.8000000000000007</v>
      </c>
      <c r="D145" s="47">
        <v>111.38317847464192</v>
      </c>
      <c r="E145" s="43">
        <v>109.60104761904765</v>
      </c>
    </row>
    <row r="146" spans="1:5" ht="15.75" x14ac:dyDescent="0.25">
      <c r="A146" s="37">
        <v>1641</v>
      </c>
      <c r="B146" s="48">
        <v>9.8000000000000007</v>
      </c>
      <c r="D146" s="47">
        <v>111.38317847464192</v>
      </c>
      <c r="E146" s="43">
        <v>109.60104761904765</v>
      </c>
    </row>
    <row r="147" spans="1:5" ht="15.75" x14ac:dyDescent="0.25">
      <c r="A147" s="37">
        <v>1642</v>
      </c>
      <c r="B147" s="48">
        <v>9.8000000000000007</v>
      </c>
      <c r="D147" s="47">
        <v>111.38317847464192</v>
      </c>
      <c r="E147" s="43">
        <v>109.60104761904765</v>
      </c>
    </row>
    <row r="148" spans="1:5" ht="15.75" x14ac:dyDescent="0.25">
      <c r="A148" s="37">
        <v>1643</v>
      </c>
      <c r="B148" s="48">
        <v>9.8000000000000007</v>
      </c>
      <c r="D148" s="47">
        <v>111.38317847464192</v>
      </c>
      <c r="E148" s="43">
        <v>109.60104761904765</v>
      </c>
    </row>
    <row r="149" spans="1:5" ht="15.75" x14ac:dyDescent="0.25">
      <c r="A149" s="37">
        <v>1644</v>
      </c>
      <c r="B149" s="48">
        <v>9.8000000000000007</v>
      </c>
      <c r="D149" s="47">
        <v>111.38317847464192</v>
      </c>
      <c r="E149" s="43">
        <v>109.60104761904765</v>
      </c>
    </row>
    <row r="150" spans="1:5" ht="15.75" x14ac:dyDescent="0.25">
      <c r="A150" s="37">
        <v>1645</v>
      </c>
      <c r="B150" s="48">
        <v>9.8000000000000007</v>
      </c>
      <c r="D150" s="47">
        <v>111.38317847464192</v>
      </c>
      <c r="E150" s="43">
        <v>109.60104761904765</v>
      </c>
    </row>
    <row r="151" spans="1:5" ht="15.75" x14ac:dyDescent="0.25">
      <c r="A151" s="37">
        <v>1646</v>
      </c>
      <c r="B151" s="48">
        <v>9.8000000000000007</v>
      </c>
      <c r="D151" s="47">
        <v>111.38317847464192</v>
      </c>
      <c r="E151" s="43">
        <v>109.60104761904765</v>
      </c>
    </row>
    <row r="152" spans="1:5" ht="15.75" x14ac:dyDescent="0.25">
      <c r="A152" s="37">
        <v>1647</v>
      </c>
      <c r="B152" s="48">
        <v>9.8000000000000007</v>
      </c>
      <c r="D152" s="47">
        <v>111.38317847464192</v>
      </c>
      <c r="E152" s="43">
        <v>109.60104761904765</v>
      </c>
    </row>
    <row r="153" spans="1:5" ht="15.75" x14ac:dyDescent="0.25">
      <c r="A153" s="37">
        <v>1648</v>
      </c>
      <c r="B153" s="48">
        <v>9.8000000000000007</v>
      </c>
      <c r="D153" s="47">
        <v>111.38317847464192</v>
      </c>
      <c r="E153" s="43">
        <v>109.60104761904765</v>
      </c>
    </row>
    <row r="154" spans="1:5" ht="15.75" x14ac:dyDescent="0.25">
      <c r="A154" s="37">
        <v>1649</v>
      </c>
      <c r="B154" s="48">
        <v>9.8000000000000007</v>
      </c>
      <c r="D154" s="47">
        <v>111.38317847464192</v>
      </c>
      <c r="E154" s="43">
        <v>109.60104761904765</v>
      </c>
    </row>
    <row r="155" spans="1:5" ht="15.75" x14ac:dyDescent="0.25">
      <c r="A155" s="37">
        <v>1650</v>
      </c>
      <c r="B155" s="48">
        <v>9.8000000000000007</v>
      </c>
      <c r="D155" s="47">
        <v>111.38317847464192</v>
      </c>
      <c r="E155" s="43">
        <v>109.60104761904765</v>
      </c>
    </row>
    <row r="156" spans="1:5" ht="15.75" x14ac:dyDescent="0.25">
      <c r="A156" s="37">
        <v>1651</v>
      </c>
      <c r="B156" s="48">
        <v>9.8000000000000007</v>
      </c>
      <c r="D156" s="47">
        <v>111.38317847464192</v>
      </c>
      <c r="E156" s="43">
        <v>109.60104761904765</v>
      </c>
    </row>
    <row r="157" spans="1:5" ht="15.75" x14ac:dyDescent="0.25">
      <c r="A157" s="37">
        <v>1652</v>
      </c>
      <c r="B157" s="48">
        <v>9.8000000000000007</v>
      </c>
      <c r="D157" s="47">
        <v>111.38317847464192</v>
      </c>
      <c r="E157" s="43">
        <v>109.60104761904765</v>
      </c>
    </row>
    <row r="158" spans="1:5" ht="15.75" x14ac:dyDescent="0.25">
      <c r="A158" s="37">
        <v>1653</v>
      </c>
      <c r="B158" s="48">
        <v>9.8000000000000007</v>
      </c>
      <c r="D158" s="47">
        <v>111.38317847464192</v>
      </c>
      <c r="E158" s="43">
        <v>109.60104761904765</v>
      </c>
    </row>
    <row r="159" spans="1:5" ht="15.75" x14ac:dyDescent="0.25">
      <c r="A159" s="37">
        <v>1654</v>
      </c>
      <c r="B159" s="48">
        <v>9.8000000000000007</v>
      </c>
      <c r="D159" s="47">
        <v>111.38317847464192</v>
      </c>
      <c r="E159" s="43">
        <v>109.60104761904765</v>
      </c>
    </row>
    <row r="160" spans="1:5" ht="15.75" x14ac:dyDescent="0.25">
      <c r="A160" s="37">
        <v>1655</v>
      </c>
      <c r="B160" s="48">
        <v>9.8000000000000007</v>
      </c>
      <c r="D160" s="47">
        <v>111.38317847464192</v>
      </c>
      <c r="E160" s="43">
        <v>109.60104761904765</v>
      </c>
    </row>
    <row r="161" spans="1:15" ht="15.75" x14ac:dyDescent="0.25">
      <c r="A161" s="37">
        <v>1656</v>
      </c>
      <c r="B161" s="48">
        <v>9.8000000000000007</v>
      </c>
      <c r="D161" s="47">
        <v>111.38317847464192</v>
      </c>
      <c r="E161" s="43">
        <v>109.60104761904765</v>
      </c>
    </row>
    <row r="162" spans="1:15" ht="15.75" x14ac:dyDescent="0.25">
      <c r="A162" s="37">
        <v>1657</v>
      </c>
      <c r="B162" s="48">
        <v>9.8000000000000007</v>
      </c>
      <c r="D162" s="47">
        <v>111.38317847464192</v>
      </c>
      <c r="E162" s="43">
        <v>109.60104761904765</v>
      </c>
    </row>
    <row r="163" spans="1:15" ht="15.75" x14ac:dyDescent="0.25">
      <c r="A163" s="37">
        <v>1658</v>
      </c>
      <c r="B163" s="48">
        <v>9.8000000000000007</v>
      </c>
      <c r="D163" s="47">
        <v>111.38317847464192</v>
      </c>
      <c r="E163" s="43">
        <v>109.60104761904765</v>
      </c>
    </row>
    <row r="164" spans="1:15" ht="15.75" x14ac:dyDescent="0.25">
      <c r="A164" s="37">
        <v>1659</v>
      </c>
      <c r="B164" s="48">
        <v>9.8000000000000007</v>
      </c>
      <c r="D164" s="47">
        <v>111.38317847464192</v>
      </c>
      <c r="E164" s="43">
        <v>109.60104761904765</v>
      </c>
    </row>
    <row r="165" spans="1:15" ht="15.75" x14ac:dyDescent="0.25">
      <c r="A165" s="37">
        <v>1660</v>
      </c>
      <c r="B165" s="48">
        <v>9.8000000000000007</v>
      </c>
      <c r="D165" s="47">
        <v>111.38317847464192</v>
      </c>
      <c r="E165" s="43">
        <v>109.60104761904765</v>
      </c>
    </row>
    <row r="166" spans="1:15" ht="15.75" x14ac:dyDescent="0.25">
      <c r="A166" s="37">
        <v>1661</v>
      </c>
      <c r="B166" s="48">
        <v>9.8000000000000007</v>
      </c>
      <c r="D166" s="47">
        <v>111.38317847464192</v>
      </c>
      <c r="E166" s="43">
        <v>109.60104761904765</v>
      </c>
    </row>
    <row r="167" spans="1:15" ht="15.75" x14ac:dyDescent="0.25">
      <c r="A167" s="37">
        <v>1662</v>
      </c>
      <c r="B167" s="48">
        <v>9.8000000000000007</v>
      </c>
      <c r="D167" s="47">
        <v>111.38317847464192</v>
      </c>
      <c r="E167" s="43">
        <v>109.60104761904765</v>
      </c>
    </row>
    <row r="168" spans="1:15" ht="15.75" x14ac:dyDescent="0.25">
      <c r="A168" s="37">
        <v>1663</v>
      </c>
      <c r="B168" s="48">
        <v>9.8000000000000007</v>
      </c>
      <c r="D168" s="47">
        <v>111.38317847464192</v>
      </c>
      <c r="E168" s="43">
        <v>109.60104761904765</v>
      </c>
    </row>
    <row r="169" spans="1:15" ht="15.75" x14ac:dyDescent="0.25">
      <c r="A169" s="37">
        <v>1664</v>
      </c>
      <c r="B169" s="48">
        <v>9.8000000000000007</v>
      </c>
      <c r="D169" s="47">
        <v>111.38317847464192</v>
      </c>
      <c r="E169" s="43">
        <v>109.60104761904765</v>
      </c>
    </row>
    <row r="170" spans="1:15" ht="15.75" x14ac:dyDescent="0.25">
      <c r="A170" s="37">
        <v>1665</v>
      </c>
      <c r="B170" s="48">
        <v>9.8000000000000007</v>
      </c>
      <c r="D170" s="47">
        <v>111.38317847464192</v>
      </c>
      <c r="E170" s="43">
        <v>109.60104761904765</v>
      </c>
    </row>
    <row r="171" spans="1:15" ht="15.75" x14ac:dyDescent="0.25">
      <c r="A171" s="37">
        <v>1666</v>
      </c>
      <c r="B171" s="48">
        <v>9.8000000000000007</v>
      </c>
      <c r="D171" s="47">
        <v>111.38317847464192</v>
      </c>
      <c r="E171" s="43">
        <v>109.60104761904765</v>
      </c>
    </row>
    <row r="172" spans="1:15" ht="15.75" x14ac:dyDescent="0.25">
      <c r="A172" s="37">
        <v>1667</v>
      </c>
      <c r="B172" s="48">
        <v>9.8000000000000007</v>
      </c>
      <c r="D172" s="47">
        <v>111.38317847464192</v>
      </c>
      <c r="E172" s="43">
        <v>109.60104761904765</v>
      </c>
    </row>
    <row r="173" spans="1:15" ht="15.75" x14ac:dyDescent="0.25">
      <c r="A173" s="37">
        <v>1668</v>
      </c>
      <c r="B173" s="48">
        <v>9.8000000000000007</v>
      </c>
      <c r="D173" s="47">
        <v>111.38317847464192</v>
      </c>
      <c r="E173" s="43">
        <v>109.60104761904765</v>
      </c>
    </row>
    <row r="174" spans="1:15" ht="15.75" x14ac:dyDescent="0.25">
      <c r="A174" s="37">
        <v>1669</v>
      </c>
      <c r="B174" s="48">
        <v>9.8000000000000007</v>
      </c>
      <c r="D174" s="47">
        <v>111.38317847464192</v>
      </c>
      <c r="E174" s="43">
        <v>109.60104761904765</v>
      </c>
      <c r="O174" t="s">
        <v>302</v>
      </c>
    </row>
    <row r="175" spans="1:15" ht="15.75" x14ac:dyDescent="0.25">
      <c r="A175" s="37">
        <v>1670</v>
      </c>
      <c r="B175" s="48">
        <v>9.8000000000000007</v>
      </c>
      <c r="D175" s="47">
        <v>111.38317847464192</v>
      </c>
      <c r="E175" s="43">
        <v>109.60104761904765</v>
      </c>
      <c r="O175" t="s">
        <v>303</v>
      </c>
    </row>
    <row r="176" spans="1:15" ht="15.75" x14ac:dyDescent="0.25">
      <c r="A176" s="37">
        <v>1671</v>
      </c>
      <c r="B176" s="48">
        <v>9.8000000000000007</v>
      </c>
      <c r="D176" s="47">
        <v>111.38317847464192</v>
      </c>
      <c r="E176" s="43">
        <v>109.60104761904765</v>
      </c>
      <c r="O176" t="s">
        <v>304</v>
      </c>
    </row>
    <row r="177" spans="1:12" ht="15.75" x14ac:dyDescent="0.25">
      <c r="A177" s="37">
        <v>1672</v>
      </c>
      <c r="B177" s="48">
        <v>9.8000000000000007</v>
      </c>
      <c r="D177" s="47">
        <v>111.38317847464192</v>
      </c>
      <c r="E177" s="43">
        <v>109.60104761904765</v>
      </c>
    </row>
    <row r="178" spans="1:12" ht="15.75" x14ac:dyDescent="0.25">
      <c r="A178" s="37">
        <v>1673</v>
      </c>
      <c r="B178" s="48">
        <v>9.8000000000000007</v>
      </c>
      <c r="D178" s="47">
        <v>111.38317847464192</v>
      </c>
      <c r="E178" s="43">
        <v>109.60104761904765</v>
      </c>
    </row>
    <row r="179" spans="1:12" ht="15.75" x14ac:dyDescent="0.25">
      <c r="A179" s="37">
        <v>1674</v>
      </c>
      <c r="B179" s="48">
        <v>9.8000000000000007</v>
      </c>
      <c r="D179" s="47">
        <v>111.38317847464192</v>
      </c>
      <c r="E179" s="43">
        <v>109.60104761904765</v>
      </c>
      <c r="H179">
        <v>19.86</v>
      </c>
      <c r="I179">
        <v>18.510000000000002</v>
      </c>
      <c r="K179">
        <f>(H179*D179)/B179</f>
        <v>225.7214208679988</v>
      </c>
      <c r="L179">
        <f>(H179*E179)/B179</f>
        <v>222.10987813411083</v>
      </c>
    </row>
    <row r="180" spans="1:12" ht="15.75" x14ac:dyDescent="0.25">
      <c r="A180" s="37">
        <v>1675</v>
      </c>
      <c r="B180" s="48">
        <v>9.8000000000000007</v>
      </c>
      <c r="D180" s="47">
        <v>111.38317847464192</v>
      </c>
      <c r="E180" s="43">
        <v>109.60104761904765</v>
      </c>
      <c r="H180">
        <v>19.350000000000001</v>
      </c>
      <c r="I180">
        <v>18.149999999999999</v>
      </c>
      <c r="K180">
        <f t="shared" ref="K180:K243" si="0">(H180*D180)/B180</f>
        <v>219.92494933513481</v>
      </c>
      <c r="L180">
        <f t="shared" ref="L180:L243" si="1">(H180*E180)/B180</f>
        <v>216.40615014577264</v>
      </c>
    </row>
    <row r="181" spans="1:12" ht="15.75" x14ac:dyDescent="0.25">
      <c r="A181" s="37">
        <v>1676</v>
      </c>
      <c r="B181" s="48">
        <v>9.8000000000000007</v>
      </c>
      <c r="D181" s="47">
        <v>111.38317847464192</v>
      </c>
      <c r="E181" s="43">
        <v>109.60104761904765</v>
      </c>
      <c r="H181">
        <v>19.350000000000001</v>
      </c>
      <c r="I181">
        <v>18.149999999999999</v>
      </c>
      <c r="K181">
        <f t="shared" si="0"/>
        <v>219.92494933513481</v>
      </c>
      <c r="L181">
        <f t="shared" si="1"/>
        <v>216.40615014577264</v>
      </c>
    </row>
    <row r="182" spans="1:12" ht="15.75" x14ac:dyDescent="0.25">
      <c r="A182" s="37">
        <v>1677</v>
      </c>
      <c r="B182" s="48">
        <v>9.8000000000000007</v>
      </c>
      <c r="D182" s="47">
        <v>111.38317847464192</v>
      </c>
      <c r="E182" s="43">
        <v>109.60104761904765</v>
      </c>
      <c r="H182">
        <v>19.350000000000001</v>
      </c>
      <c r="I182">
        <v>18.149999999999999</v>
      </c>
      <c r="K182">
        <f t="shared" si="0"/>
        <v>219.92494933513481</v>
      </c>
      <c r="L182">
        <f t="shared" si="1"/>
        <v>216.40615014577264</v>
      </c>
    </row>
    <row r="183" spans="1:12" ht="15.75" x14ac:dyDescent="0.25">
      <c r="A183" s="37">
        <v>1678</v>
      </c>
      <c r="B183" s="48">
        <v>9.8000000000000007</v>
      </c>
      <c r="D183" s="47">
        <v>111.38317847464192</v>
      </c>
      <c r="E183" s="43">
        <v>109.60104761904765</v>
      </c>
      <c r="H183">
        <v>19.350000000000001</v>
      </c>
      <c r="I183">
        <v>18.149999999999999</v>
      </c>
      <c r="K183">
        <f t="shared" si="0"/>
        <v>219.92494933513481</v>
      </c>
      <c r="L183">
        <f t="shared" si="1"/>
        <v>216.40615014577264</v>
      </c>
    </row>
    <row r="184" spans="1:12" ht="15.75" x14ac:dyDescent="0.25">
      <c r="A184" s="37">
        <v>1679</v>
      </c>
      <c r="B184" s="48">
        <v>9.8000000000000007</v>
      </c>
      <c r="D184" s="47">
        <v>111.38317847464192</v>
      </c>
      <c r="E184" s="43">
        <v>109.60104761904765</v>
      </c>
      <c r="H184">
        <v>19.350000000000001</v>
      </c>
      <c r="I184">
        <v>18.149999999999999</v>
      </c>
      <c r="K184">
        <f t="shared" si="0"/>
        <v>219.92494933513481</v>
      </c>
      <c r="L184">
        <f t="shared" si="1"/>
        <v>216.40615014577264</v>
      </c>
    </row>
    <row r="185" spans="1:12" ht="15.75" x14ac:dyDescent="0.25">
      <c r="A185" s="37">
        <v>1680</v>
      </c>
      <c r="B185" s="48">
        <v>9.8000000000000007</v>
      </c>
      <c r="D185" s="47">
        <v>111.38317847464192</v>
      </c>
      <c r="E185" s="43">
        <v>109.60104761904765</v>
      </c>
      <c r="H185">
        <v>16.72</v>
      </c>
      <c r="I185">
        <v>18.37</v>
      </c>
      <c r="K185">
        <f t="shared" si="0"/>
        <v>190.03334123428701</v>
      </c>
      <c r="L185">
        <f t="shared" si="1"/>
        <v>186.99280777453839</v>
      </c>
    </row>
    <row r="186" spans="1:12" ht="15.75" x14ac:dyDescent="0.25">
      <c r="A186" s="37">
        <v>1681</v>
      </c>
      <c r="B186" s="48">
        <v>9.61</v>
      </c>
      <c r="D186" s="47">
        <v>111.38317847464192</v>
      </c>
      <c r="E186" s="43">
        <v>109.60104761904765</v>
      </c>
      <c r="H186">
        <v>16.72</v>
      </c>
      <c r="I186">
        <v>18.37</v>
      </c>
      <c r="K186">
        <f t="shared" si="0"/>
        <v>193.79050406826357</v>
      </c>
      <c r="L186">
        <f t="shared" si="1"/>
        <v>190.68985600317134</v>
      </c>
    </row>
    <row r="187" spans="1:12" ht="15.75" x14ac:dyDescent="0.25">
      <c r="A187" s="37">
        <v>1682</v>
      </c>
      <c r="B187" s="48">
        <v>9.61</v>
      </c>
      <c r="D187" s="47">
        <v>111.38317847464192</v>
      </c>
      <c r="E187" s="43">
        <v>109.60104761904765</v>
      </c>
      <c r="H187">
        <v>16.72</v>
      </c>
      <c r="I187">
        <v>18.37</v>
      </c>
      <c r="K187">
        <f t="shared" si="0"/>
        <v>193.79050406826357</v>
      </c>
      <c r="L187">
        <f t="shared" si="1"/>
        <v>190.68985600317134</v>
      </c>
    </row>
    <row r="188" spans="1:12" ht="15.75" x14ac:dyDescent="0.25">
      <c r="A188" s="37">
        <v>1683</v>
      </c>
      <c r="B188" s="48">
        <v>9.61</v>
      </c>
      <c r="D188" s="47">
        <v>111.38317847464192</v>
      </c>
      <c r="E188" s="43">
        <v>109.60104761904765</v>
      </c>
      <c r="H188">
        <v>16.72</v>
      </c>
      <c r="I188">
        <v>18.37</v>
      </c>
      <c r="K188">
        <f t="shared" si="0"/>
        <v>193.79050406826357</v>
      </c>
      <c r="L188">
        <f t="shared" si="1"/>
        <v>190.68985600317134</v>
      </c>
    </row>
    <row r="189" spans="1:12" ht="15.75" x14ac:dyDescent="0.25">
      <c r="A189" s="37">
        <v>1684</v>
      </c>
      <c r="B189" s="48">
        <v>9.61</v>
      </c>
      <c r="D189" s="47">
        <v>111.38317847464192</v>
      </c>
      <c r="E189" s="43">
        <v>109.60104761904765</v>
      </c>
      <c r="H189">
        <v>16.72</v>
      </c>
      <c r="I189">
        <v>18.37</v>
      </c>
      <c r="K189">
        <f t="shared" si="0"/>
        <v>193.79050406826357</v>
      </c>
      <c r="L189">
        <f t="shared" si="1"/>
        <v>190.68985600317134</v>
      </c>
    </row>
    <row r="190" spans="1:12" ht="15.75" x14ac:dyDescent="0.25">
      <c r="A190" s="37">
        <v>1685</v>
      </c>
      <c r="B190" s="48">
        <v>9.61</v>
      </c>
      <c r="D190" s="47">
        <v>111.38317847464192</v>
      </c>
      <c r="E190" s="43">
        <v>109.60104761904765</v>
      </c>
      <c r="H190">
        <v>18.440000000000001</v>
      </c>
      <c r="I190">
        <v>20.25</v>
      </c>
      <c r="K190">
        <f t="shared" si="0"/>
        <v>213.72589085040556</v>
      </c>
      <c r="L190">
        <f t="shared" si="1"/>
        <v>210.30627659679905</v>
      </c>
    </row>
    <row r="191" spans="1:12" ht="15.75" x14ac:dyDescent="0.25">
      <c r="A191" s="37">
        <v>1686</v>
      </c>
      <c r="B191" s="48">
        <v>9.61</v>
      </c>
      <c r="D191" s="47">
        <v>111.38317847464192</v>
      </c>
      <c r="E191" s="43">
        <v>109.60104761904765</v>
      </c>
      <c r="H191">
        <v>18.440000000000001</v>
      </c>
      <c r="I191">
        <v>20.25</v>
      </c>
      <c r="K191">
        <f t="shared" si="0"/>
        <v>213.72589085040556</v>
      </c>
      <c r="L191">
        <f t="shared" si="1"/>
        <v>210.30627659679905</v>
      </c>
    </row>
    <row r="192" spans="1:12" ht="15.75" x14ac:dyDescent="0.25">
      <c r="A192" s="37">
        <v>1687</v>
      </c>
      <c r="B192" s="48">
        <v>9.61</v>
      </c>
      <c r="D192" s="47">
        <v>111.38317847464192</v>
      </c>
      <c r="E192" s="43">
        <v>109.60104761904765</v>
      </c>
      <c r="H192">
        <v>18.440000000000001</v>
      </c>
      <c r="I192">
        <v>20.25</v>
      </c>
      <c r="K192">
        <f t="shared" si="0"/>
        <v>213.72589085040556</v>
      </c>
      <c r="L192">
        <f t="shared" si="1"/>
        <v>210.30627659679905</v>
      </c>
    </row>
    <row r="193" spans="1:12" ht="15.75" x14ac:dyDescent="0.25">
      <c r="A193" s="37">
        <v>1688</v>
      </c>
      <c r="B193" s="48">
        <v>9.61</v>
      </c>
      <c r="D193" s="47">
        <v>111.38317847464192</v>
      </c>
      <c r="E193" s="43">
        <v>109.60104761904765</v>
      </c>
      <c r="H193">
        <v>18.440000000000001</v>
      </c>
      <c r="I193">
        <v>20.25</v>
      </c>
      <c r="K193">
        <f t="shared" si="0"/>
        <v>213.72589085040556</v>
      </c>
      <c r="L193">
        <f t="shared" si="1"/>
        <v>210.30627659679905</v>
      </c>
    </row>
    <row r="194" spans="1:12" ht="15.75" x14ac:dyDescent="0.25">
      <c r="A194" s="37">
        <v>1689</v>
      </c>
      <c r="B194" s="48">
        <v>9.61</v>
      </c>
      <c r="D194" s="47">
        <v>111.38317847464192</v>
      </c>
      <c r="E194" s="43">
        <v>109.60104761904765</v>
      </c>
      <c r="H194">
        <v>18.440000000000001</v>
      </c>
      <c r="I194">
        <v>20.25</v>
      </c>
      <c r="K194">
        <f t="shared" si="0"/>
        <v>213.72589085040556</v>
      </c>
      <c r="L194">
        <f t="shared" si="1"/>
        <v>210.30627659679905</v>
      </c>
    </row>
    <row r="195" spans="1:12" ht="15.75" x14ac:dyDescent="0.25">
      <c r="A195" s="37">
        <v>1690</v>
      </c>
      <c r="B195" s="48">
        <v>9.61</v>
      </c>
      <c r="D195" s="47">
        <v>111.38317847464192</v>
      </c>
      <c r="E195" s="43">
        <v>109.60104761904765</v>
      </c>
      <c r="H195">
        <v>20.190000000000001</v>
      </c>
      <c r="I195">
        <v>19.760000000000002</v>
      </c>
      <c r="K195">
        <f t="shared" si="0"/>
        <v>234.00898786711974</v>
      </c>
      <c r="L195">
        <f t="shared" si="1"/>
        <v>230.26484406124581</v>
      </c>
    </row>
    <row r="196" spans="1:12" ht="15.75" x14ac:dyDescent="0.25">
      <c r="A196" s="37">
        <v>1691</v>
      </c>
      <c r="B196" s="48">
        <v>9.61</v>
      </c>
      <c r="D196" s="47">
        <v>111.38317847464192</v>
      </c>
      <c r="E196" s="43">
        <v>109.60104761904765</v>
      </c>
      <c r="H196">
        <v>20.190000000000001</v>
      </c>
      <c r="I196">
        <v>19.760000000000002</v>
      </c>
      <c r="K196">
        <f t="shared" si="0"/>
        <v>234.00898786711974</v>
      </c>
      <c r="L196">
        <f t="shared" si="1"/>
        <v>230.26484406124581</v>
      </c>
    </row>
    <row r="197" spans="1:12" ht="15.75" x14ac:dyDescent="0.25">
      <c r="A197" s="37">
        <v>1692</v>
      </c>
      <c r="B197" s="48">
        <v>9.61</v>
      </c>
      <c r="D197" s="47">
        <v>111.38317847464192</v>
      </c>
      <c r="E197" s="43">
        <v>109.60104761904765</v>
      </c>
      <c r="H197">
        <v>20.190000000000001</v>
      </c>
      <c r="I197">
        <v>19.760000000000002</v>
      </c>
      <c r="K197">
        <f t="shared" si="0"/>
        <v>234.00898786711974</v>
      </c>
      <c r="L197">
        <f t="shared" si="1"/>
        <v>230.26484406124581</v>
      </c>
    </row>
    <row r="198" spans="1:12" ht="15.75" x14ac:dyDescent="0.25">
      <c r="A198" s="37">
        <v>1693</v>
      </c>
      <c r="B198" s="48">
        <v>9.61</v>
      </c>
      <c r="D198" s="47">
        <v>111.38317847464192</v>
      </c>
      <c r="E198" s="47">
        <v>109.60104761904762</v>
      </c>
      <c r="H198">
        <v>20.190000000000001</v>
      </c>
      <c r="I198">
        <v>19.760000000000002</v>
      </c>
      <c r="K198">
        <f t="shared" si="0"/>
        <v>234.00898786711974</v>
      </c>
      <c r="L198">
        <f t="shared" si="1"/>
        <v>230.26484406124575</v>
      </c>
    </row>
    <row r="199" spans="1:12" ht="15.75" x14ac:dyDescent="0.25">
      <c r="A199" s="37">
        <v>1694</v>
      </c>
      <c r="B199" s="48">
        <v>9.61</v>
      </c>
      <c r="D199" s="47">
        <v>111.38317847464192</v>
      </c>
      <c r="E199" s="47">
        <v>109.43429060479269</v>
      </c>
      <c r="H199">
        <v>20.190000000000001</v>
      </c>
      <c r="I199">
        <v>19.760000000000002</v>
      </c>
      <c r="K199">
        <f t="shared" si="0"/>
        <v>234.00898786711974</v>
      </c>
      <c r="L199">
        <f t="shared" si="1"/>
        <v>229.91449815928874</v>
      </c>
    </row>
    <row r="200" spans="1:12" ht="15.75" x14ac:dyDescent="0.25">
      <c r="A200" s="37">
        <v>1695</v>
      </c>
      <c r="B200" s="48">
        <v>9.61</v>
      </c>
      <c r="D200" s="47">
        <v>111.38317847464192</v>
      </c>
      <c r="E200" s="47">
        <v>99.827463566967396</v>
      </c>
      <c r="H200">
        <v>23.33</v>
      </c>
      <c r="I200">
        <v>20.32</v>
      </c>
      <c r="K200">
        <f t="shared" si="0"/>
        <v>270.40265908568119</v>
      </c>
      <c r="L200">
        <f t="shared" si="1"/>
        <v>242.34908689046298</v>
      </c>
    </row>
    <row r="201" spans="1:12" ht="15.75" x14ac:dyDescent="0.25">
      <c r="A201" s="37">
        <v>1696</v>
      </c>
      <c r="B201" s="48">
        <v>9.61</v>
      </c>
      <c r="D201" s="47">
        <v>111.38317847464192</v>
      </c>
      <c r="E201" s="47">
        <v>103.82632623601587</v>
      </c>
      <c r="H201">
        <v>23.33</v>
      </c>
      <c r="I201">
        <v>20.32</v>
      </c>
      <c r="K201">
        <f t="shared" si="0"/>
        <v>270.40265908568119</v>
      </c>
      <c r="L201">
        <f t="shared" si="1"/>
        <v>252.05704381750783</v>
      </c>
    </row>
    <row r="202" spans="1:12" ht="15.75" x14ac:dyDescent="0.25">
      <c r="A202" s="37">
        <v>1697</v>
      </c>
      <c r="B202" s="48">
        <v>9.61</v>
      </c>
      <c r="D202" s="47">
        <v>111.38317847464192</v>
      </c>
      <c r="E202" s="47">
        <v>115.08110000000002</v>
      </c>
      <c r="H202">
        <v>23.33</v>
      </c>
      <c r="I202">
        <v>20.32</v>
      </c>
      <c r="K202">
        <f t="shared" si="0"/>
        <v>270.40265908568119</v>
      </c>
      <c r="L202">
        <f t="shared" si="1"/>
        <v>279.38002736732579</v>
      </c>
    </row>
    <row r="203" spans="1:12" ht="15.75" x14ac:dyDescent="0.25">
      <c r="A203" s="37">
        <v>1698</v>
      </c>
      <c r="B203" s="48">
        <v>9.61</v>
      </c>
      <c r="D203" s="47">
        <v>111.38317847464192</v>
      </c>
      <c r="E203" s="47">
        <v>110.44251439539347</v>
      </c>
      <c r="H203">
        <v>23.33</v>
      </c>
      <c r="I203">
        <v>20.32</v>
      </c>
      <c r="K203">
        <f t="shared" si="0"/>
        <v>270.40265908568119</v>
      </c>
      <c r="L203">
        <f t="shared" si="1"/>
        <v>268.11902818361392</v>
      </c>
    </row>
    <row r="204" spans="1:12" ht="15.75" x14ac:dyDescent="0.25">
      <c r="A204" s="37">
        <v>1699</v>
      </c>
      <c r="B204" s="48">
        <v>9.61</v>
      </c>
      <c r="D204" s="47">
        <v>111.38317847464192</v>
      </c>
      <c r="E204" s="47">
        <v>110.89129396240261</v>
      </c>
      <c r="H204">
        <v>23.33</v>
      </c>
      <c r="I204">
        <v>20.32</v>
      </c>
      <c r="K204">
        <f t="shared" si="0"/>
        <v>270.40265908568119</v>
      </c>
      <c r="L204">
        <f t="shared" si="1"/>
        <v>269.20852113869438</v>
      </c>
    </row>
    <row r="205" spans="1:12" ht="15.75" x14ac:dyDescent="0.25">
      <c r="A205" s="37">
        <v>1700</v>
      </c>
      <c r="B205" s="48">
        <v>9.61</v>
      </c>
      <c r="D205" s="47">
        <v>111.38317847464192</v>
      </c>
      <c r="E205" s="47">
        <v>111.34007352941177</v>
      </c>
      <c r="H205">
        <v>23.51</v>
      </c>
      <c r="I205">
        <v>23.39</v>
      </c>
      <c r="K205">
        <f t="shared" si="0"/>
        <v>272.48892049311468</v>
      </c>
      <c r="L205">
        <f t="shared" si="1"/>
        <v>272.38346812450271</v>
      </c>
    </row>
    <row r="206" spans="1:12" ht="15.75" x14ac:dyDescent="0.25">
      <c r="A206" s="37">
        <v>1701</v>
      </c>
      <c r="B206" s="48">
        <v>9.61</v>
      </c>
      <c r="D206" s="47">
        <v>111.38317847464192</v>
      </c>
      <c r="E206" s="47">
        <v>111.55593253198914</v>
      </c>
      <c r="H206">
        <v>23.51</v>
      </c>
      <c r="I206">
        <v>23.39</v>
      </c>
      <c r="K206">
        <f t="shared" si="0"/>
        <v>272.48892049311468</v>
      </c>
      <c r="L206">
        <f t="shared" si="1"/>
        <v>272.91154774475183</v>
      </c>
    </row>
    <row r="207" spans="1:12" ht="15.75" x14ac:dyDescent="0.25">
      <c r="A207" s="37">
        <v>1702</v>
      </c>
      <c r="B207" s="48">
        <v>9.61</v>
      </c>
      <c r="D207" s="47">
        <v>111.38317847464192</v>
      </c>
      <c r="E207" s="47">
        <v>111.33859919865581</v>
      </c>
      <c r="H207">
        <v>23.51</v>
      </c>
      <c r="I207">
        <v>23.39</v>
      </c>
      <c r="K207">
        <f t="shared" si="0"/>
        <v>272.48892049311468</v>
      </c>
      <c r="L207">
        <f t="shared" si="1"/>
        <v>272.37986130701341</v>
      </c>
    </row>
    <row r="208" spans="1:12" ht="15.75" x14ac:dyDescent="0.25">
      <c r="A208" s="37">
        <v>1703</v>
      </c>
      <c r="B208" s="48">
        <v>9.61</v>
      </c>
      <c r="D208" s="47">
        <v>111.38317847464192</v>
      </c>
      <c r="E208" s="47">
        <v>111.12126586532248</v>
      </c>
      <c r="H208">
        <v>23.51</v>
      </c>
      <c r="I208">
        <v>23.39</v>
      </c>
      <c r="K208">
        <f t="shared" si="0"/>
        <v>272.48892049311468</v>
      </c>
      <c r="L208">
        <f t="shared" si="1"/>
        <v>271.84817486927494</v>
      </c>
    </row>
    <row r="209" spans="1:12" ht="15.75" x14ac:dyDescent="0.25">
      <c r="A209" s="37">
        <v>1704</v>
      </c>
      <c r="B209" s="48">
        <v>9.61</v>
      </c>
      <c r="D209" s="47">
        <v>111.38317847464192</v>
      </c>
      <c r="E209" s="47">
        <v>110.90393253198916</v>
      </c>
      <c r="H209">
        <v>23.51</v>
      </c>
      <c r="I209">
        <v>23.39</v>
      </c>
      <c r="K209">
        <f t="shared" si="0"/>
        <v>272.48892049311468</v>
      </c>
      <c r="L209">
        <f t="shared" si="1"/>
        <v>271.31648843153647</v>
      </c>
    </row>
    <row r="210" spans="1:12" ht="15.75" x14ac:dyDescent="0.25">
      <c r="A210" s="37">
        <v>1705</v>
      </c>
      <c r="B210" s="48">
        <v>9.61</v>
      </c>
      <c r="D210" s="47">
        <v>111.38317847464192</v>
      </c>
      <c r="E210" s="47">
        <v>110.68659919865583</v>
      </c>
      <c r="H210">
        <v>25.06</v>
      </c>
      <c r="I210">
        <v>27.38</v>
      </c>
      <c r="K210">
        <f t="shared" si="0"/>
        <v>290.45394927934717</v>
      </c>
      <c r="L210">
        <f t="shared" si="1"/>
        <v>288.63747928390376</v>
      </c>
    </row>
    <row r="211" spans="1:12" ht="15.75" x14ac:dyDescent="0.25">
      <c r="A211" s="37">
        <v>1706</v>
      </c>
      <c r="B211" s="48">
        <v>9.61</v>
      </c>
      <c r="D211" s="47">
        <v>111.38317847464192</v>
      </c>
      <c r="E211" s="47">
        <v>110.4692658653225</v>
      </c>
      <c r="H211">
        <v>25.06</v>
      </c>
      <c r="I211">
        <v>27.38</v>
      </c>
      <c r="K211">
        <f t="shared" si="0"/>
        <v>290.45394927934717</v>
      </c>
      <c r="L211">
        <f t="shared" si="1"/>
        <v>288.0707390827244</v>
      </c>
    </row>
    <row r="212" spans="1:12" ht="15.75" x14ac:dyDescent="0.25">
      <c r="A212" s="37">
        <v>1707</v>
      </c>
      <c r="B212" s="48">
        <v>9.61</v>
      </c>
      <c r="D212" s="47">
        <v>111.38317847464192</v>
      </c>
      <c r="E212" s="47">
        <v>110.25193253198917</v>
      </c>
      <c r="H212">
        <v>25.06</v>
      </c>
      <c r="I212">
        <v>27.38</v>
      </c>
      <c r="K212">
        <f t="shared" si="0"/>
        <v>290.45394927934717</v>
      </c>
      <c r="L212">
        <f t="shared" si="1"/>
        <v>287.5039988815451</v>
      </c>
    </row>
    <row r="213" spans="1:12" ht="15.75" x14ac:dyDescent="0.25">
      <c r="A213" s="37">
        <v>1708</v>
      </c>
      <c r="B213" s="48">
        <v>9.61</v>
      </c>
      <c r="D213" s="47">
        <v>111.38317847464192</v>
      </c>
      <c r="E213" s="47">
        <v>110.03459919865584</v>
      </c>
      <c r="H213">
        <v>25.06</v>
      </c>
      <c r="I213">
        <v>27.38</v>
      </c>
      <c r="K213">
        <f t="shared" si="0"/>
        <v>290.45394927934717</v>
      </c>
      <c r="L213">
        <f t="shared" si="1"/>
        <v>286.9372586803658</v>
      </c>
    </row>
    <row r="214" spans="1:12" ht="15.75" x14ac:dyDescent="0.25">
      <c r="A214" s="37">
        <v>1709</v>
      </c>
      <c r="B214" s="48">
        <v>9.61</v>
      </c>
      <c r="D214" s="47">
        <v>111.38317847464192</v>
      </c>
      <c r="E214" s="47">
        <v>109.81726586532251</v>
      </c>
      <c r="H214">
        <v>25.06</v>
      </c>
      <c r="I214">
        <v>27.38</v>
      </c>
      <c r="K214">
        <f t="shared" si="0"/>
        <v>290.45394927934717</v>
      </c>
      <c r="L214">
        <f t="shared" si="1"/>
        <v>286.3705184791865</v>
      </c>
    </row>
    <row r="215" spans="1:12" ht="15.75" x14ac:dyDescent="0.25">
      <c r="A215" s="37">
        <v>1710</v>
      </c>
      <c r="B215" s="48">
        <v>9.61</v>
      </c>
      <c r="D215" s="47">
        <v>111.38317847464192</v>
      </c>
      <c r="E215" s="47">
        <v>109.60104761904762</v>
      </c>
      <c r="H215">
        <v>23</v>
      </c>
      <c r="I215">
        <v>22.55</v>
      </c>
      <c r="K215">
        <f t="shared" si="0"/>
        <v>266.5778465053865</v>
      </c>
      <c r="L215">
        <f t="shared" si="1"/>
        <v>262.31260096130023</v>
      </c>
    </row>
    <row r="216" spans="1:12" ht="15.75" x14ac:dyDescent="0.25">
      <c r="A216" s="37">
        <v>1711</v>
      </c>
      <c r="B216" s="48">
        <v>9.61</v>
      </c>
      <c r="D216" s="47">
        <v>111.38317847464192</v>
      </c>
      <c r="E216" s="47">
        <v>109.11767261904762</v>
      </c>
      <c r="H216">
        <v>23</v>
      </c>
      <c r="I216">
        <v>22.55</v>
      </c>
      <c r="K216">
        <f t="shared" si="0"/>
        <v>266.5778465053865</v>
      </c>
      <c r="L216">
        <f t="shared" si="1"/>
        <v>261.15572010802242</v>
      </c>
    </row>
    <row r="217" spans="1:12" ht="15.75" x14ac:dyDescent="0.25">
      <c r="A217" s="37">
        <v>1712</v>
      </c>
      <c r="B217" s="48">
        <v>9.61</v>
      </c>
      <c r="D217" s="47">
        <v>111.38317847464192</v>
      </c>
      <c r="E217" s="47">
        <v>108.63429761904763</v>
      </c>
      <c r="H217">
        <v>23</v>
      </c>
      <c r="I217">
        <v>22.55</v>
      </c>
      <c r="K217">
        <f t="shared" si="0"/>
        <v>266.5778465053865</v>
      </c>
      <c r="L217">
        <f t="shared" si="1"/>
        <v>259.99883925474461</v>
      </c>
    </row>
    <row r="218" spans="1:12" ht="15.75" x14ac:dyDescent="0.25">
      <c r="A218" s="37">
        <v>1713</v>
      </c>
      <c r="B218" s="48">
        <v>9.61</v>
      </c>
      <c r="D218" s="47">
        <v>111.38317847464192</v>
      </c>
      <c r="E218" s="47">
        <v>108.15092261904763</v>
      </c>
      <c r="H218">
        <v>23</v>
      </c>
      <c r="I218">
        <v>22.55</v>
      </c>
      <c r="K218">
        <f t="shared" si="0"/>
        <v>266.5778465053865</v>
      </c>
      <c r="L218">
        <f t="shared" si="1"/>
        <v>258.8419584014668</v>
      </c>
    </row>
    <row r="219" spans="1:12" ht="15.75" x14ac:dyDescent="0.25">
      <c r="A219" s="37">
        <v>1714</v>
      </c>
      <c r="B219" s="48">
        <v>9.61</v>
      </c>
      <c r="D219" s="47">
        <v>111.38317847464192</v>
      </c>
      <c r="E219" s="47">
        <v>107.66754761904764</v>
      </c>
      <c r="H219">
        <v>23</v>
      </c>
      <c r="I219">
        <v>22.55</v>
      </c>
      <c r="K219">
        <f t="shared" si="0"/>
        <v>266.5778465053865</v>
      </c>
      <c r="L219">
        <f t="shared" si="1"/>
        <v>257.68507754818899</v>
      </c>
    </row>
    <row r="220" spans="1:12" ht="15.75" x14ac:dyDescent="0.25">
      <c r="A220" s="37">
        <v>1715</v>
      </c>
      <c r="B220" s="48">
        <v>9.61</v>
      </c>
      <c r="D220" s="47">
        <v>111.38317847464192</v>
      </c>
      <c r="E220" s="47">
        <v>107.18417261904764</v>
      </c>
      <c r="H220">
        <v>18.39</v>
      </c>
      <c r="I220">
        <v>18.98</v>
      </c>
      <c r="K220">
        <f t="shared" si="0"/>
        <v>213.14637379278514</v>
      </c>
      <c r="L220">
        <f t="shared" si="1"/>
        <v>205.11102335736589</v>
      </c>
    </row>
    <row r="221" spans="1:12" ht="15.75" x14ac:dyDescent="0.25">
      <c r="A221" s="37">
        <v>1716</v>
      </c>
      <c r="B221" s="48">
        <v>9.61</v>
      </c>
      <c r="D221" s="47">
        <v>111.38317847464192</v>
      </c>
      <c r="E221" s="47">
        <v>106.70079761904765</v>
      </c>
      <c r="H221">
        <v>18.39</v>
      </c>
      <c r="I221">
        <v>18.98</v>
      </c>
      <c r="K221">
        <f t="shared" si="0"/>
        <v>213.14637379278514</v>
      </c>
      <c r="L221">
        <f t="shared" si="1"/>
        <v>204.18602166641898</v>
      </c>
    </row>
    <row r="222" spans="1:12" ht="15.75" x14ac:dyDescent="0.25">
      <c r="A222" s="37">
        <v>1717</v>
      </c>
      <c r="B222" s="48">
        <v>9.61</v>
      </c>
      <c r="D222" s="47">
        <v>111.38317847464192</v>
      </c>
      <c r="E222" s="47">
        <v>106.21742261904765</v>
      </c>
      <c r="H222">
        <v>18.39</v>
      </c>
      <c r="I222">
        <v>18.98</v>
      </c>
      <c r="K222">
        <f t="shared" si="0"/>
        <v>213.14637379278514</v>
      </c>
      <c r="L222">
        <f t="shared" si="1"/>
        <v>203.26101997547207</v>
      </c>
    </row>
    <row r="223" spans="1:12" ht="15.75" x14ac:dyDescent="0.25">
      <c r="A223" s="37">
        <v>1718</v>
      </c>
      <c r="B223" s="48">
        <v>9.61</v>
      </c>
      <c r="D223" s="47">
        <v>111.38317847464192</v>
      </c>
      <c r="E223" s="47">
        <v>105.73419698640207</v>
      </c>
      <c r="H223">
        <v>18.39</v>
      </c>
      <c r="I223">
        <v>18.98</v>
      </c>
      <c r="K223">
        <f t="shared" si="0"/>
        <v>213.14637379278514</v>
      </c>
      <c r="L223">
        <f t="shared" si="1"/>
        <v>202.33630411861958</v>
      </c>
    </row>
    <row r="224" spans="1:12" ht="15.75" x14ac:dyDescent="0.25">
      <c r="A224" s="37">
        <v>1719</v>
      </c>
      <c r="B224" s="48">
        <v>9.61</v>
      </c>
      <c r="D224" s="47">
        <v>111.38317847464192</v>
      </c>
      <c r="E224" s="47">
        <v>106.87323551263003</v>
      </c>
      <c r="H224">
        <v>18.39</v>
      </c>
      <c r="I224">
        <v>18.98</v>
      </c>
      <c r="K224">
        <f t="shared" si="0"/>
        <v>213.14637379278514</v>
      </c>
      <c r="L224">
        <f t="shared" si="1"/>
        <v>204.51600427442941</v>
      </c>
    </row>
    <row r="225" spans="1:12" ht="15.75" x14ac:dyDescent="0.25">
      <c r="A225" s="37">
        <v>1720</v>
      </c>
      <c r="B225" s="48">
        <v>9.61</v>
      </c>
      <c r="D225" s="47">
        <v>111.38317847464192</v>
      </c>
      <c r="E225" s="47">
        <v>105.57899082568808</v>
      </c>
      <c r="H225">
        <v>24.99</v>
      </c>
      <c r="I225">
        <v>27.41</v>
      </c>
      <c r="K225">
        <f t="shared" si="0"/>
        <v>289.64262539867866</v>
      </c>
      <c r="L225">
        <f t="shared" si="1"/>
        <v>274.54932161643546</v>
      </c>
    </row>
    <row r="226" spans="1:12" ht="15.75" x14ac:dyDescent="0.25">
      <c r="A226" s="37">
        <v>1721</v>
      </c>
      <c r="B226" s="48">
        <v>9.61</v>
      </c>
      <c r="D226" s="47">
        <v>111.38317847464192</v>
      </c>
      <c r="E226" s="47">
        <v>106.83354994430005</v>
      </c>
      <c r="H226">
        <v>24.99</v>
      </c>
      <c r="I226">
        <v>27.41</v>
      </c>
      <c r="K226">
        <f t="shared" si="0"/>
        <v>289.64262539867866</v>
      </c>
      <c r="L226">
        <f t="shared" si="1"/>
        <v>277.81169751384584</v>
      </c>
    </row>
    <row r="227" spans="1:12" ht="15.75" x14ac:dyDescent="0.25">
      <c r="A227" s="37">
        <v>1722</v>
      </c>
      <c r="B227" s="48">
        <v>9.61</v>
      </c>
      <c r="D227" s="47">
        <v>111.38317847464192</v>
      </c>
      <c r="E227" s="47">
        <v>107.79421131509929</v>
      </c>
      <c r="H227">
        <v>24.99</v>
      </c>
      <c r="I227">
        <v>27.41</v>
      </c>
      <c r="K227">
        <f t="shared" si="0"/>
        <v>289.64262539867866</v>
      </c>
      <c r="L227">
        <f t="shared" si="1"/>
        <v>280.30981693697515</v>
      </c>
    </row>
    <row r="228" spans="1:12" ht="15.75" x14ac:dyDescent="0.25">
      <c r="A228" s="37">
        <v>1723</v>
      </c>
      <c r="B228" s="48">
        <v>9.61</v>
      </c>
      <c r="D228" s="47">
        <v>111.38317847464192</v>
      </c>
      <c r="E228" s="47">
        <v>108.0776671675432</v>
      </c>
      <c r="H228">
        <v>24.99</v>
      </c>
      <c r="I228">
        <v>27.41</v>
      </c>
      <c r="K228">
        <f t="shared" si="0"/>
        <v>289.64262539867866</v>
      </c>
      <c r="L228">
        <f t="shared" si="1"/>
        <v>281.04692013703482</v>
      </c>
    </row>
    <row r="229" spans="1:12" ht="15.75" x14ac:dyDescent="0.25">
      <c r="A229" s="37">
        <v>1724</v>
      </c>
      <c r="B229" s="48">
        <v>9.61</v>
      </c>
      <c r="D229" s="47">
        <v>111.38317847464192</v>
      </c>
      <c r="E229" s="47">
        <v>108.69012089157538</v>
      </c>
      <c r="H229">
        <v>24.99</v>
      </c>
      <c r="I229">
        <v>27.41</v>
      </c>
      <c r="K229">
        <f t="shared" si="0"/>
        <v>289.64262539867866</v>
      </c>
      <c r="L229">
        <f t="shared" si="1"/>
        <v>282.63955474302486</v>
      </c>
    </row>
    <row r="230" spans="1:12" ht="15.75" x14ac:dyDescent="0.25">
      <c r="A230" s="37">
        <v>1725</v>
      </c>
      <c r="B230" s="48">
        <v>9.61</v>
      </c>
      <c r="D230" s="47">
        <v>111.38317847464192</v>
      </c>
      <c r="E230" s="47">
        <v>108.69012089157538</v>
      </c>
      <c r="H230">
        <v>30.55</v>
      </c>
      <c r="I230">
        <v>32.590000000000003</v>
      </c>
      <c r="K230">
        <f t="shared" si="0"/>
        <v>354.08492220606774</v>
      </c>
      <c r="L230">
        <f t="shared" si="1"/>
        <v>345.52374539413404</v>
      </c>
    </row>
    <row r="231" spans="1:12" ht="15.75" x14ac:dyDescent="0.25">
      <c r="A231" s="37">
        <v>1726</v>
      </c>
      <c r="B231" s="48">
        <v>9.61</v>
      </c>
      <c r="D231" s="47">
        <v>111.38317847464192</v>
      </c>
      <c r="E231" s="47">
        <v>107.55242990654206</v>
      </c>
      <c r="H231">
        <v>30.55</v>
      </c>
      <c r="I231">
        <v>32.590000000000003</v>
      </c>
      <c r="K231">
        <f t="shared" si="0"/>
        <v>354.08492220606774</v>
      </c>
      <c r="L231">
        <f t="shared" si="1"/>
        <v>341.90704824608326</v>
      </c>
    </row>
    <row r="232" spans="1:12" ht="15.75" x14ac:dyDescent="0.25">
      <c r="A232" s="37">
        <v>1727</v>
      </c>
      <c r="B232" s="48">
        <v>9.61</v>
      </c>
      <c r="D232" s="47">
        <v>111.38317847464192</v>
      </c>
      <c r="E232" s="47">
        <v>108.48519984917044</v>
      </c>
      <c r="H232">
        <v>30.55</v>
      </c>
      <c r="I232">
        <v>32.590000000000003</v>
      </c>
      <c r="K232">
        <f t="shared" si="0"/>
        <v>354.08492220606774</v>
      </c>
      <c r="L232">
        <f t="shared" si="1"/>
        <v>344.87230545183741</v>
      </c>
    </row>
    <row r="233" spans="1:12" ht="15.75" x14ac:dyDescent="0.25">
      <c r="A233" s="37">
        <v>1728</v>
      </c>
      <c r="B233" s="48">
        <v>9.61</v>
      </c>
      <c r="D233" s="47">
        <v>111.38317847464192</v>
      </c>
      <c r="E233" s="47">
        <v>106.95269516728625</v>
      </c>
      <c r="H233">
        <v>30.55</v>
      </c>
      <c r="I233">
        <v>32.590000000000003</v>
      </c>
      <c r="K233">
        <f t="shared" si="0"/>
        <v>354.08492220606774</v>
      </c>
      <c r="L233">
        <f t="shared" si="1"/>
        <v>340.00050336738764</v>
      </c>
    </row>
    <row r="234" spans="1:12" ht="15.75" x14ac:dyDescent="0.25">
      <c r="A234" s="37">
        <v>1729</v>
      </c>
      <c r="B234" s="48">
        <v>9.61</v>
      </c>
      <c r="D234" s="47">
        <v>111.38317847464192</v>
      </c>
      <c r="E234" s="47">
        <v>105.34703405346028</v>
      </c>
      <c r="H234">
        <v>30.55</v>
      </c>
      <c r="I234">
        <v>32.590000000000003</v>
      </c>
      <c r="K234">
        <f t="shared" si="0"/>
        <v>354.08492220606774</v>
      </c>
      <c r="L234">
        <f t="shared" si="1"/>
        <v>334.89613843217603</v>
      </c>
    </row>
    <row r="235" spans="1:12" ht="15.75" x14ac:dyDescent="0.25">
      <c r="A235" s="37">
        <v>1730</v>
      </c>
      <c r="B235" s="48">
        <v>9.61</v>
      </c>
      <c r="D235" s="47">
        <v>111.38317847464192</v>
      </c>
      <c r="E235" s="47">
        <v>106.00690862196022</v>
      </c>
      <c r="H235">
        <v>22.82</v>
      </c>
      <c r="I235">
        <v>25.18</v>
      </c>
      <c r="K235">
        <f t="shared" si="0"/>
        <v>264.49158509795308</v>
      </c>
      <c r="L235">
        <f t="shared" si="1"/>
        <v>251.72504211791181</v>
      </c>
    </row>
    <row r="236" spans="1:12" ht="15.75" x14ac:dyDescent="0.25">
      <c r="A236" s="37">
        <v>1731</v>
      </c>
      <c r="B236" s="48">
        <v>9.61</v>
      </c>
      <c r="D236" s="47">
        <v>111.38317847464192</v>
      </c>
      <c r="E236" s="47">
        <v>107.15186219739294</v>
      </c>
      <c r="H236">
        <v>22.82</v>
      </c>
      <c r="I236">
        <v>25.18</v>
      </c>
      <c r="K236">
        <f t="shared" si="0"/>
        <v>264.49158509795308</v>
      </c>
      <c r="L236">
        <f t="shared" si="1"/>
        <v>254.44386007747215</v>
      </c>
    </row>
    <row r="237" spans="1:12" ht="15.75" x14ac:dyDescent="0.25">
      <c r="A237" s="37">
        <v>1732</v>
      </c>
      <c r="B237" s="48">
        <v>9.61</v>
      </c>
      <c r="D237" s="47">
        <v>111.38317847464192</v>
      </c>
      <c r="E237" s="47">
        <v>107.63290310512535</v>
      </c>
      <c r="H237">
        <v>22.82</v>
      </c>
      <c r="I237">
        <v>25.18</v>
      </c>
      <c r="K237">
        <f t="shared" si="0"/>
        <v>264.49158509795308</v>
      </c>
      <c r="L237">
        <f t="shared" si="1"/>
        <v>255.58614452226436</v>
      </c>
    </row>
    <row r="238" spans="1:12" ht="15.75" x14ac:dyDescent="0.25">
      <c r="A238" s="37">
        <v>1733</v>
      </c>
      <c r="B238" s="48">
        <v>9.61</v>
      </c>
      <c r="D238" s="47">
        <v>111.38317847464192</v>
      </c>
      <c r="E238" s="47">
        <v>107.31173069750093</v>
      </c>
      <c r="H238">
        <v>22.82</v>
      </c>
      <c r="I238">
        <v>25.18</v>
      </c>
      <c r="K238">
        <f t="shared" si="0"/>
        <v>264.49158509795308</v>
      </c>
      <c r="L238">
        <f t="shared" si="1"/>
        <v>254.82348538157871</v>
      </c>
    </row>
    <row r="239" spans="1:12" ht="15.75" x14ac:dyDescent="0.25">
      <c r="A239" s="37">
        <v>1734</v>
      </c>
      <c r="B239" s="48">
        <v>9.61</v>
      </c>
      <c r="D239" s="47">
        <v>111.38317847464192</v>
      </c>
      <c r="E239" s="47">
        <v>109.76831362075546</v>
      </c>
      <c r="H239">
        <v>22.82</v>
      </c>
      <c r="I239">
        <v>25.18</v>
      </c>
      <c r="K239">
        <f t="shared" si="0"/>
        <v>264.49158509795308</v>
      </c>
      <c r="L239">
        <f t="shared" si="1"/>
        <v>260.65691122014982</v>
      </c>
    </row>
    <row r="240" spans="1:12" ht="15.75" x14ac:dyDescent="0.25">
      <c r="A240" s="37">
        <v>1735</v>
      </c>
      <c r="B240" s="48">
        <v>9.61</v>
      </c>
      <c r="D240" s="47">
        <v>111.38317847464192</v>
      </c>
      <c r="E240" s="47">
        <v>109.72644927536233</v>
      </c>
      <c r="H240">
        <v>28.25</v>
      </c>
      <c r="I240">
        <v>32.68</v>
      </c>
      <c r="K240">
        <f t="shared" si="0"/>
        <v>327.4271375555291</v>
      </c>
      <c r="L240">
        <f t="shared" si="1"/>
        <v>322.55693985733467</v>
      </c>
    </row>
    <row r="241" spans="1:27" ht="15.75" x14ac:dyDescent="0.25">
      <c r="A241" s="37">
        <v>1736</v>
      </c>
      <c r="B241" s="48">
        <v>9.61</v>
      </c>
      <c r="D241" s="47">
        <v>111.38317847464192</v>
      </c>
      <c r="E241" s="47">
        <v>108.56707547169812</v>
      </c>
      <c r="H241">
        <v>28.25</v>
      </c>
      <c r="I241">
        <v>32.68</v>
      </c>
      <c r="K241">
        <f t="shared" si="0"/>
        <v>327.4271375555291</v>
      </c>
      <c r="L241">
        <f t="shared" si="1"/>
        <v>319.14879105884205</v>
      </c>
    </row>
    <row r="242" spans="1:27" ht="15.75" x14ac:dyDescent="0.25">
      <c r="A242" s="37">
        <v>1737</v>
      </c>
      <c r="B242" s="48">
        <v>9.61</v>
      </c>
      <c r="D242" s="47">
        <v>111.38317847464192</v>
      </c>
      <c r="E242" s="47">
        <v>107.91551012753192</v>
      </c>
      <c r="H242">
        <v>28.25</v>
      </c>
      <c r="I242">
        <v>32.68</v>
      </c>
      <c r="K242">
        <f t="shared" si="0"/>
        <v>327.4271375555291</v>
      </c>
      <c r="L242">
        <f t="shared" si="1"/>
        <v>317.23341946959175</v>
      </c>
      <c r="Z242" s="8" t="str">
        <f>IF(SUM(T237:T247)&gt;0,SUMPRODUCT(T237:T247,W237:W247)/SUM(W237:W247),"")</f>
        <v/>
      </c>
      <c r="AA242" s="8">
        <f>IF(SUM(U237:U247)&gt;0,SUMPRODUCT(U237:U247,X237:X247)/SUM(X237:X247),"")</f>
        <v>338.30698720695358</v>
      </c>
    </row>
    <row r="243" spans="1:27" ht="15.75" x14ac:dyDescent="0.25">
      <c r="A243" s="37">
        <v>1738</v>
      </c>
      <c r="B243" s="48">
        <v>9.61</v>
      </c>
      <c r="D243" s="47">
        <v>111.38317847464192</v>
      </c>
      <c r="E243" s="47">
        <v>109.60104761904762</v>
      </c>
      <c r="H243">
        <v>28.25</v>
      </c>
      <c r="I243">
        <v>32.68</v>
      </c>
      <c r="K243">
        <f t="shared" si="0"/>
        <v>327.4271375555291</v>
      </c>
      <c r="L243">
        <f t="shared" si="1"/>
        <v>322.18830335464048</v>
      </c>
      <c r="Z243" s="8" t="str">
        <f t="shared" ref="Z243:AA243" si="2">IF(SUM(T238:T248)&gt;0,SUMPRODUCT(T238:T248,W238:W248)/SUM(W238:W248),"")</f>
        <v/>
      </c>
      <c r="AA243" s="8">
        <f t="shared" si="2"/>
        <v>355.68577079635196</v>
      </c>
    </row>
    <row r="244" spans="1:27" ht="15.75" x14ac:dyDescent="0.25">
      <c r="A244" s="37">
        <v>1739</v>
      </c>
      <c r="B244" s="48">
        <v>9.61</v>
      </c>
      <c r="D244" s="47">
        <v>111.38317847464192</v>
      </c>
      <c r="E244" s="47">
        <v>105.34703405346028</v>
      </c>
      <c r="H244">
        <v>28.25</v>
      </c>
      <c r="I244">
        <v>32.68</v>
      </c>
      <c r="K244">
        <f t="shared" ref="K244:K307" si="3">(H244*D244)/B244</f>
        <v>327.4271375555291</v>
      </c>
      <c r="L244">
        <f t="shared" ref="L244:L307" si="4">(H244*E244)/B244</f>
        <v>309.68300853384522</v>
      </c>
      <c r="Z244" s="8" t="str">
        <f t="shared" ref="Z244:AA244" si="5">IF(SUM(T239:T249)&gt;0,SUMPRODUCT(T239:T249,W239:W249)/SUM(W239:W249),"")</f>
        <v/>
      </c>
      <c r="AA244" s="8">
        <f t="shared" si="5"/>
        <v>344.59645174406921</v>
      </c>
    </row>
    <row r="245" spans="1:27" ht="15.75" x14ac:dyDescent="0.25">
      <c r="A245" s="37">
        <v>1740</v>
      </c>
      <c r="B245" s="48">
        <v>9.61</v>
      </c>
      <c r="D245" s="47">
        <v>111.38317847464192</v>
      </c>
      <c r="E245" s="47">
        <v>105.34703405346028</v>
      </c>
      <c r="H245">
        <v>28.46</v>
      </c>
      <c r="I245">
        <v>31.26</v>
      </c>
      <c r="K245">
        <f t="shared" si="3"/>
        <v>329.8611091975348</v>
      </c>
      <c r="L245">
        <f t="shared" si="4"/>
        <v>311.98507691586678</v>
      </c>
      <c r="Z245" s="8" t="str">
        <f t="shared" ref="Z245:AA245" si="6">IF(SUM(T240:T250)&gt;0,SUMPRODUCT(T240:T250,W240:W250)/SUM(W240:W250),"")</f>
        <v/>
      </c>
      <c r="AA245" s="8">
        <f t="shared" si="6"/>
        <v>344.59645174406921</v>
      </c>
    </row>
    <row r="246" spans="1:27" ht="15.75" x14ac:dyDescent="0.25">
      <c r="A246" s="37">
        <v>1741</v>
      </c>
      <c r="B246" s="48">
        <v>9.61</v>
      </c>
      <c r="D246" s="47">
        <v>111.38317847464192</v>
      </c>
      <c r="E246" s="47">
        <v>101.98608649415101</v>
      </c>
      <c r="H246">
        <v>28.46</v>
      </c>
      <c r="I246">
        <v>31.26</v>
      </c>
      <c r="K246">
        <f t="shared" si="3"/>
        <v>329.8611091975348</v>
      </c>
      <c r="L246">
        <f t="shared" si="4"/>
        <v>302.03163596498837</v>
      </c>
      <c r="Z246" s="8" t="str">
        <f t="shared" ref="Z246:AA246" si="7">IF(SUM(T241:T251)&gt;0,SUMPRODUCT(T241:T251,W241:W251)/SUM(W241:W251),"")</f>
        <v/>
      </c>
      <c r="AA246" s="8">
        <f t="shared" si="7"/>
        <v>334.50855615011102</v>
      </c>
    </row>
    <row r="247" spans="1:27" ht="15.75" x14ac:dyDescent="0.25">
      <c r="A247" s="37">
        <v>1742</v>
      </c>
      <c r="B247" s="48">
        <v>9.61</v>
      </c>
      <c r="D247" s="47">
        <v>111.38317847464192</v>
      </c>
      <c r="E247" s="47">
        <v>111.34007352941177</v>
      </c>
      <c r="H247">
        <v>28.46</v>
      </c>
      <c r="I247">
        <v>31.26</v>
      </c>
      <c r="K247">
        <f t="shared" si="3"/>
        <v>329.8611091975348</v>
      </c>
      <c r="L247">
        <f t="shared" si="4"/>
        <v>329.73345396951709</v>
      </c>
      <c r="Q247">
        <v>29.2</v>
      </c>
      <c r="R247">
        <v>29.2</v>
      </c>
      <c r="T247" s="82" t="str">
        <f>IF(P247&gt;0,(P247*E247)/B247,"")</f>
        <v/>
      </c>
      <c r="U247" s="82">
        <f>IF(Q247&gt;0,(Q247*E247)/B247,"")</f>
        <v>338.30698720695358</v>
      </c>
      <c r="V247" s="82">
        <f>IF(R247&gt;0,(R247*E247)/B247,"")</f>
        <v>338.30698720695358</v>
      </c>
      <c r="X247">
        <v>3</v>
      </c>
      <c r="Y247">
        <v>3</v>
      </c>
      <c r="Z247" s="8" t="str">
        <f t="shared" ref="Z247:AA247" si="8">IF(SUM(T242:T252)&gt;0,SUMPRODUCT(T242:T252,W242:W252)/SUM(W242:W252),"")</f>
        <v/>
      </c>
      <c r="AA247" s="8">
        <f t="shared" si="8"/>
        <v>334.50855615011102</v>
      </c>
    </row>
    <row r="248" spans="1:27" ht="15.75" x14ac:dyDescent="0.25">
      <c r="A248" s="37">
        <v>1743</v>
      </c>
      <c r="B248" s="48">
        <v>9.61</v>
      </c>
      <c r="D248" s="47">
        <v>111.38317847464192</v>
      </c>
      <c r="E248" s="47">
        <v>111.34007352941177</v>
      </c>
      <c r="H248">
        <v>28.46</v>
      </c>
      <c r="I248">
        <v>31.26</v>
      </c>
      <c r="K248">
        <f t="shared" si="3"/>
        <v>329.8611091975348</v>
      </c>
      <c r="L248">
        <f t="shared" si="4"/>
        <v>329.73345396951709</v>
      </c>
      <c r="Q248">
        <v>32.200000000000003</v>
      </c>
      <c r="R248">
        <v>32.200000000000003</v>
      </c>
      <c r="T248" s="82" t="str">
        <f t="shared" ref="T248:T301" si="9">IF(P248&gt;0,(P248*E248)/B248,"")</f>
        <v/>
      </c>
      <c r="U248" s="82">
        <f t="shared" ref="U248:U301" si="10">IF(Q248&gt;0,(Q248*E248)/B248,"")</f>
        <v>373.06455438575023</v>
      </c>
      <c r="V248" s="82">
        <f t="shared" ref="V248:V301" si="11">IF(R248&gt;0,(R248*E248)/B248,"")</f>
        <v>373.06455438575023</v>
      </c>
      <c r="X248">
        <v>3</v>
      </c>
      <c r="Y248">
        <v>3</v>
      </c>
      <c r="Z248" s="8" t="str">
        <f t="shared" ref="Z248:AA248" si="12">IF(SUM(T243:T253)&gt;0,SUMPRODUCT(T243:T253,W243:W253)/SUM(W243:W253),"")</f>
        <v/>
      </c>
      <c r="AA248" s="8">
        <f t="shared" si="12"/>
        <v>329.44022452595379</v>
      </c>
    </row>
    <row r="249" spans="1:27" ht="15.75" x14ac:dyDescent="0.25">
      <c r="A249" s="37">
        <v>1744</v>
      </c>
      <c r="B249" s="48">
        <v>9.61</v>
      </c>
      <c r="D249" s="47">
        <v>111.38317847464192</v>
      </c>
      <c r="E249" s="47">
        <v>111.34007352941177</v>
      </c>
      <c r="H249">
        <v>28.46</v>
      </c>
      <c r="I249">
        <v>31.26</v>
      </c>
      <c r="K249">
        <f t="shared" si="3"/>
        <v>329.8611091975348</v>
      </c>
      <c r="L249">
        <f t="shared" si="4"/>
        <v>329.73345396951709</v>
      </c>
      <c r="Q249">
        <v>24</v>
      </c>
      <c r="R249">
        <v>24</v>
      </c>
      <c r="T249" s="82" t="str">
        <f t="shared" si="9"/>
        <v/>
      </c>
      <c r="U249" s="82">
        <f t="shared" si="10"/>
        <v>278.06053743037279</v>
      </c>
      <c r="V249" s="82">
        <f t="shared" si="11"/>
        <v>278.06053743037279</v>
      </c>
      <c r="X249">
        <v>1</v>
      </c>
      <c r="Y249">
        <v>1</v>
      </c>
      <c r="Z249" s="8" t="str">
        <f t="shared" ref="Z249:AA249" si="13">IF(SUM(T244:T254)&gt;0,SUMPRODUCT(T244:T254,W244:W254)/SUM(W244:W254),"")</f>
        <v/>
      </c>
      <c r="AA249" s="8">
        <f t="shared" si="13"/>
        <v>319.29434284348241</v>
      </c>
    </row>
    <row r="250" spans="1:27" ht="15.75" x14ac:dyDescent="0.25">
      <c r="A250" s="37">
        <v>1745</v>
      </c>
      <c r="B250" s="48">
        <v>9.61</v>
      </c>
      <c r="D250" s="47">
        <v>111.38317847464192</v>
      </c>
      <c r="E250" s="47">
        <v>112.69202898550724</v>
      </c>
      <c r="H250">
        <v>26.19</v>
      </c>
      <c r="I250">
        <v>28.63</v>
      </c>
      <c r="K250">
        <f t="shared" si="3"/>
        <v>303.55103478156838</v>
      </c>
      <c r="L250">
        <f t="shared" si="4"/>
        <v>307.11802696466543</v>
      </c>
      <c r="T250" s="82" t="str">
        <f t="shared" si="9"/>
        <v/>
      </c>
      <c r="U250" s="82" t="str">
        <f t="shared" si="10"/>
        <v/>
      </c>
      <c r="V250" s="82" t="str">
        <f t="shared" si="11"/>
        <v/>
      </c>
      <c r="Z250" s="8" t="str">
        <f t="shared" ref="Z250:AA250" si="14">IF(SUM(T245:T255)&gt;0,SUMPRODUCT(T245:T255,W245:W255)/SUM(W245:W255),"")</f>
        <v/>
      </c>
      <c r="AA250" s="8">
        <f t="shared" si="14"/>
        <v>319.29434284348241</v>
      </c>
    </row>
    <row r="251" spans="1:27" ht="15.75" x14ac:dyDescent="0.25">
      <c r="A251" s="37">
        <v>1746</v>
      </c>
      <c r="B251" s="48">
        <v>9.61</v>
      </c>
      <c r="D251" s="47">
        <v>111.38317847464192</v>
      </c>
      <c r="E251" s="47">
        <v>107.91551012753192</v>
      </c>
      <c r="H251">
        <v>26.19</v>
      </c>
      <c r="I251">
        <v>28.63</v>
      </c>
      <c r="K251">
        <f t="shared" si="3"/>
        <v>303.55103478156838</v>
      </c>
      <c r="L251">
        <f t="shared" si="4"/>
        <v>294.10064622685343</v>
      </c>
      <c r="Q251">
        <v>23.5</v>
      </c>
      <c r="R251">
        <v>23.5</v>
      </c>
      <c r="T251" s="82" t="str">
        <f t="shared" si="9"/>
        <v/>
      </c>
      <c r="U251" s="82">
        <f t="shared" si="10"/>
        <v>263.89328699240372</v>
      </c>
      <c r="V251" s="82">
        <f t="shared" si="11"/>
        <v>263.89328699240372</v>
      </c>
      <c r="X251">
        <v>1</v>
      </c>
      <c r="Y251">
        <v>1</v>
      </c>
      <c r="Z251" s="8" t="str">
        <f t="shared" ref="Z251:AA251" si="15">IF(SUM(T246:T256)&gt;0,SUMPRODUCT(T246:T256,W246:W256)/SUM(W246:W256),"")</f>
        <v/>
      </c>
      <c r="AA251" s="8">
        <f t="shared" si="15"/>
        <v>319.29434284348241</v>
      </c>
    </row>
    <row r="252" spans="1:27" ht="15.75" x14ac:dyDescent="0.25">
      <c r="A252" s="37">
        <v>1747</v>
      </c>
      <c r="B252" s="48">
        <v>9.61</v>
      </c>
      <c r="D252" s="47">
        <v>111.38317847464192</v>
      </c>
      <c r="E252" s="47">
        <v>105.6953526818516</v>
      </c>
      <c r="H252">
        <v>26.19</v>
      </c>
      <c r="I252">
        <v>28.63</v>
      </c>
      <c r="K252">
        <f t="shared" si="3"/>
        <v>303.55103478156838</v>
      </c>
      <c r="L252">
        <f t="shared" si="4"/>
        <v>288.05008186656539</v>
      </c>
      <c r="T252" s="82" t="str">
        <f t="shared" si="9"/>
        <v/>
      </c>
      <c r="U252" s="82" t="str">
        <f t="shared" si="10"/>
        <v/>
      </c>
      <c r="V252" s="82" t="str">
        <f t="shared" si="11"/>
        <v/>
      </c>
      <c r="Z252" s="8" t="str">
        <f t="shared" ref="Z252:AA252" si="16">IF(SUM(T247:T257)&gt;0,SUMPRODUCT(T247:T257,W247:W257)/SUM(W247:W257),"")</f>
        <v/>
      </c>
      <c r="AA252" s="8">
        <f t="shared" si="16"/>
        <v>332.75211964368276</v>
      </c>
    </row>
    <row r="253" spans="1:27" ht="15.75" x14ac:dyDescent="0.25">
      <c r="A253" s="37">
        <v>1748</v>
      </c>
      <c r="B253" s="48">
        <v>9.61</v>
      </c>
      <c r="D253" s="47">
        <v>111.38317847464192</v>
      </c>
      <c r="E253" s="47">
        <v>107.19178464977647</v>
      </c>
      <c r="H253">
        <v>26.19</v>
      </c>
      <c r="I253">
        <v>28.63</v>
      </c>
      <c r="K253">
        <f t="shared" si="3"/>
        <v>303.55103478156838</v>
      </c>
      <c r="L253">
        <f t="shared" si="4"/>
        <v>292.12828719850637</v>
      </c>
      <c r="Q253">
        <v>25.9</v>
      </c>
      <c r="R253">
        <v>25.9</v>
      </c>
      <c r="T253" s="82" t="str">
        <f t="shared" si="9"/>
        <v/>
      </c>
      <c r="U253" s="82">
        <f t="shared" si="10"/>
        <v>288.89357153269623</v>
      </c>
      <c r="V253" s="82">
        <f t="shared" si="11"/>
        <v>288.89357153269623</v>
      </c>
      <c r="X253">
        <v>1</v>
      </c>
      <c r="Y253">
        <v>1</v>
      </c>
      <c r="Z253" s="8" t="str">
        <f t="shared" ref="Z253:AA253" si="17">IF(SUM(T248:T258)&gt;0,SUMPRODUCT(T248:T258,W248:W258)/SUM(W248:W258),"")</f>
        <v/>
      </c>
      <c r="AA253" s="8">
        <f t="shared" si="17"/>
        <v>330.90049712259247</v>
      </c>
    </row>
    <row r="254" spans="1:27" ht="15.75" x14ac:dyDescent="0.25">
      <c r="A254" s="37">
        <v>1749</v>
      </c>
      <c r="B254" s="48">
        <v>9.61</v>
      </c>
      <c r="D254" s="47">
        <v>111.38317847464192</v>
      </c>
      <c r="E254" s="47">
        <v>106.87323551263003</v>
      </c>
      <c r="H254">
        <v>26.19</v>
      </c>
      <c r="I254">
        <v>28.63</v>
      </c>
      <c r="K254">
        <f t="shared" si="3"/>
        <v>303.55103478156838</v>
      </c>
      <c r="L254">
        <f t="shared" si="4"/>
        <v>291.2601496436817</v>
      </c>
      <c r="Q254">
        <v>20.5</v>
      </c>
      <c r="R254">
        <v>20.5</v>
      </c>
      <c r="T254" s="82" t="str">
        <f t="shared" si="9"/>
        <v/>
      </c>
      <c r="U254" s="82">
        <f t="shared" si="10"/>
        <v>227.98140770123993</v>
      </c>
      <c r="V254" s="82">
        <f t="shared" si="11"/>
        <v>227.98140770123993</v>
      </c>
      <c r="X254">
        <v>1</v>
      </c>
      <c r="Y254">
        <v>1</v>
      </c>
      <c r="Z254" s="8" t="str">
        <f t="shared" ref="Z254:AA254" si="18">IF(SUM(T249:T259)&gt;0,SUMPRODUCT(T249:T259,W249:W259)/SUM(W249:W259),"")</f>
        <v/>
      </c>
      <c r="AA254" s="8">
        <f t="shared" si="18"/>
        <v>347.52940685892304</v>
      </c>
    </row>
    <row r="255" spans="1:27" ht="15.75" x14ac:dyDescent="0.25">
      <c r="A255" s="37">
        <v>1750</v>
      </c>
      <c r="B255" s="48">
        <v>9.61</v>
      </c>
      <c r="D255" s="47">
        <v>111.38317847464192</v>
      </c>
      <c r="E255" s="47">
        <v>106.6355633802817</v>
      </c>
      <c r="H255">
        <v>30.9</v>
      </c>
      <c r="I255">
        <v>35.880000000000003</v>
      </c>
      <c r="K255">
        <f t="shared" si="3"/>
        <v>358.14154160941052</v>
      </c>
      <c r="L255">
        <f t="shared" si="4"/>
        <v>342.87605707083293</v>
      </c>
      <c r="T255" s="82" t="str">
        <f t="shared" si="9"/>
        <v/>
      </c>
      <c r="U255" s="82" t="str">
        <f t="shared" si="10"/>
        <v/>
      </c>
      <c r="V255" s="82" t="str">
        <f t="shared" si="11"/>
        <v/>
      </c>
      <c r="Z255" s="8" t="str">
        <f t="shared" ref="Z255:AA255" si="19">IF(SUM(T250:T260)&gt;0,SUMPRODUCT(T250:T260,W250:W260)/SUM(W250:W260),"")</f>
        <v/>
      </c>
      <c r="AA255" s="8">
        <f t="shared" si="19"/>
        <v>357.15236396353799</v>
      </c>
    </row>
    <row r="256" spans="1:27" ht="15.75" x14ac:dyDescent="0.25">
      <c r="A256" s="37">
        <v>1751</v>
      </c>
      <c r="B256" s="48">
        <v>9.61</v>
      </c>
      <c r="D256" s="47">
        <v>111.38317847464192</v>
      </c>
      <c r="E256" s="47">
        <v>105.96786372007367</v>
      </c>
      <c r="H256">
        <v>30.9</v>
      </c>
      <c r="I256">
        <v>35.880000000000003</v>
      </c>
      <c r="K256">
        <f t="shared" si="3"/>
        <v>358.14154160941052</v>
      </c>
      <c r="L256">
        <f t="shared" si="4"/>
        <v>340.72913516652198</v>
      </c>
      <c r="T256" s="82" t="str">
        <f t="shared" si="9"/>
        <v/>
      </c>
      <c r="U256" s="82" t="str">
        <f t="shared" si="10"/>
        <v/>
      </c>
      <c r="V256" s="82" t="str">
        <f t="shared" si="11"/>
        <v/>
      </c>
      <c r="Z256" s="8">
        <f t="shared" ref="Z256:AA256" si="20">IF(SUM(T251:T261)&gt;0,SUMPRODUCT(T251:T261,W251:W261)/SUM(W251:W261),"")</f>
        <v>286.187076413277</v>
      </c>
      <c r="AA256" s="8">
        <f t="shared" si="20"/>
        <v>359.15717772729505</v>
      </c>
    </row>
    <row r="257" spans="1:27" ht="15.75" x14ac:dyDescent="0.25">
      <c r="A257" s="37">
        <v>1752</v>
      </c>
      <c r="B257" s="48">
        <v>9.61</v>
      </c>
      <c r="D257" s="47">
        <v>111.38317847464192</v>
      </c>
      <c r="E257" s="47">
        <v>104.46722948438637</v>
      </c>
      <c r="H257">
        <v>30.9</v>
      </c>
      <c r="I257">
        <v>35.880000000000003</v>
      </c>
      <c r="K257">
        <f t="shared" si="3"/>
        <v>358.14154160941052</v>
      </c>
      <c r="L257">
        <f t="shared" si="4"/>
        <v>335.90399490817259</v>
      </c>
      <c r="Q257">
        <v>36.799999999999997</v>
      </c>
      <c r="R257">
        <v>36.799999999999997</v>
      </c>
      <c r="T257" s="82" t="str">
        <f t="shared" si="9"/>
        <v/>
      </c>
      <c r="U257" s="82">
        <f t="shared" si="10"/>
        <v>400.04100364468451</v>
      </c>
      <c r="V257" s="82">
        <f t="shared" si="11"/>
        <v>400.04100364468451</v>
      </c>
      <c r="X257">
        <v>2</v>
      </c>
      <c r="Y257">
        <v>2</v>
      </c>
      <c r="Z257" s="8">
        <f t="shared" ref="Z257:AA257" si="21">IF(SUM(T252:T262)&gt;0,SUMPRODUCT(T252:T262,W252:W262)/SUM(W252:W262),"")</f>
        <v>286.187076413277</v>
      </c>
      <c r="AA257" s="8">
        <f t="shared" si="21"/>
        <v>360.62293591435082</v>
      </c>
    </row>
    <row r="258" spans="1:27" ht="15.75" x14ac:dyDescent="0.25">
      <c r="A258" s="37">
        <v>1753</v>
      </c>
      <c r="B258" s="48">
        <v>9.61</v>
      </c>
      <c r="D258" s="47">
        <v>111.38317847464192</v>
      </c>
      <c r="E258" s="47">
        <v>103.15623879526714</v>
      </c>
      <c r="H258">
        <v>30.9</v>
      </c>
      <c r="I258">
        <v>35.880000000000003</v>
      </c>
      <c r="K258">
        <f t="shared" si="3"/>
        <v>358.14154160941052</v>
      </c>
      <c r="L258">
        <f t="shared" si="4"/>
        <v>331.68863462786209</v>
      </c>
      <c r="T258" s="82" t="str">
        <f t="shared" si="9"/>
        <v/>
      </c>
      <c r="U258" s="82" t="str">
        <f t="shared" si="10"/>
        <v/>
      </c>
      <c r="V258" s="82" t="str">
        <f t="shared" si="11"/>
        <v/>
      </c>
      <c r="Z258" s="8">
        <f t="shared" ref="Z258:AA258" si="22">IF(SUM(T253:T263)&gt;0,SUMPRODUCT(T253:T263,W253:W263)/SUM(W253:W263),"")</f>
        <v>221.65080410731861</v>
      </c>
      <c r="AA258" s="8">
        <f t="shared" si="22"/>
        <v>354.76396983697157</v>
      </c>
    </row>
    <row r="259" spans="1:27" ht="15.75" x14ac:dyDescent="0.25">
      <c r="A259" s="37">
        <v>1754</v>
      </c>
      <c r="B259" s="48">
        <v>9.61</v>
      </c>
      <c r="D259" s="47">
        <v>111.38317847464192</v>
      </c>
      <c r="E259" s="47">
        <v>104.39141872278667</v>
      </c>
      <c r="H259">
        <v>30.9</v>
      </c>
      <c r="I259">
        <v>35.880000000000003</v>
      </c>
      <c r="K259">
        <f t="shared" si="3"/>
        <v>358.14154160941052</v>
      </c>
      <c r="L259">
        <f t="shared" si="4"/>
        <v>335.66023293799253</v>
      </c>
      <c r="Q259">
        <v>37.200000000000003</v>
      </c>
      <c r="R259">
        <v>37.200000000000003</v>
      </c>
      <c r="T259" s="82" t="str">
        <f t="shared" si="9"/>
        <v/>
      </c>
      <c r="U259" s="82">
        <f t="shared" si="10"/>
        <v>404.09581441078717</v>
      </c>
      <c r="V259" s="82">
        <f t="shared" si="11"/>
        <v>404.09581441078717</v>
      </c>
      <c r="X259">
        <v>4</v>
      </c>
      <c r="Y259">
        <v>4</v>
      </c>
      <c r="Z259" s="8">
        <f t="shared" ref="Z259:AA259" si="23">IF(SUM(T254:T264)&gt;0,SUMPRODUCT(T254:T264,W254:W264)/SUM(W254:W264),"")</f>
        <v>260.46121667464536</v>
      </c>
      <c r="AA259" s="8">
        <f t="shared" si="23"/>
        <v>353.40854735512738</v>
      </c>
    </row>
    <row r="260" spans="1:27" ht="15.75" x14ac:dyDescent="0.25">
      <c r="A260" s="37">
        <v>1755</v>
      </c>
      <c r="B260" s="48">
        <v>9.61</v>
      </c>
      <c r="D260" s="47">
        <v>111.38317847464192</v>
      </c>
      <c r="E260" s="47">
        <v>107.15186219739294</v>
      </c>
      <c r="H260">
        <v>30.93</v>
      </c>
      <c r="I260">
        <v>34.090000000000003</v>
      </c>
      <c r="K260">
        <f t="shared" si="3"/>
        <v>358.4892518439828</v>
      </c>
      <c r="L260">
        <f t="shared" si="4"/>
        <v>344.87066574041251</v>
      </c>
      <c r="Q260">
        <v>32.799999999999997</v>
      </c>
      <c r="R260">
        <v>32.799999999999997</v>
      </c>
      <c r="T260" s="82" t="str">
        <f t="shared" si="9"/>
        <v/>
      </c>
      <c r="U260" s="82">
        <f t="shared" si="10"/>
        <v>365.72123622003005</v>
      </c>
      <c r="V260" s="82">
        <f t="shared" si="11"/>
        <v>365.72123622003005</v>
      </c>
      <c r="X260">
        <v>2</v>
      </c>
      <c r="Y260">
        <v>2</v>
      </c>
      <c r="Z260" s="8">
        <f t="shared" ref="Z260:AA260" si="24">IF(SUM(T255:T265)&gt;0,SUMPRODUCT(T255:T265,W255:W265)/SUM(W255:W265),"")</f>
        <v>260.46121667464536</v>
      </c>
      <c r="AA260" s="8">
        <f t="shared" si="24"/>
        <v>353.64057612962381</v>
      </c>
    </row>
    <row r="261" spans="1:27" ht="15.75" x14ac:dyDescent="0.25">
      <c r="A261" s="37">
        <v>1756</v>
      </c>
      <c r="B261" s="48">
        <v>9.61</v>
      </c>
      <c r="D261" s="47">
        <v>111.38317847464192</v>
      </c>
      <c r="E261" s="47">
        <v>107.43194548170278</v>
      </c>
      <c r="H261">
        <v>30.93</v>
      </c>
      <c r="I261">
        <v>34.090000000000003</v>
      </c>
      <c r="K261">
        <f t="shared" si="3"/>
        <v>358.4892518439828</v>
      </c>
      <c r="L261">
        <f t="shared" si="4"/>
        <v>345.772120057135</v>
      </c>
      <c r="P261">
        <v>25.6</v>
      </c>
      <c r="Q261">
        <v>34.1</v>
      </c>
      <c r="R261">
        <v>29.8</v>
      </c>
      <c r="T261" s="82">
        <f t="shared" si="9"/>
        <v>286.187076413277</v>
      </c>
      <c r="U261" s="82">
        <f t="shared" si="10"/>
        <v>381.21012912862278</v>
      </c>
      <c r="V261" s="82">
        <f t="shared" si="11"/>
        <v>333.13964363733021</v>
      </c>
      <c r="W261">
        <v>1</v>
      </c>
      <c r="X261">
        <v>1</v>
      </c>
      <c r="Y261">
        <v>2</v>
      </c>
      <c r="Z261" s="8">
        <f t="shared" ref="Z261:AA261" si="25">IF(SUM(T256:T266)&gt;0,SUMPRODUCT(T256:T266,W256:W266)/SUM(W256:W266),"")</f>
        <v>243.88667676012523</v>
      </c>
      <c r="AA261" s="8">
        <f t="shared" si="25"/>
        <v>356.3889115455558</v>
      </c>
    </row>
    <row r="262" spans="1:27" ht="15.75" x14ac:dyDescent="0.25">
      <c r="A262" s="37">
        <v>1757</v>
      </c>
      <c r="B262" s="48">
        <v>9.61</v>
      </c>
      <c r="D262" s="47">
        <v>111.38317847464192</v>
      </c>
      <c r="E262" s="47">
        <v>107.3918439716312</v>
      </c>
      <c r="H262">
        <v>30.93</v>
      </c>
      <c r="I262">
        <v>34.090000000000003</v>
      </c>
      <c r="K262">
        <f t="shared" si="3"/>
        <v>358.4892518439828</v>
      </c>
      <c r="L262">
        <f t="shared" si="4"/>
        <v>345.64305244979744</v>
      </c>
      <c r="Q262">
        <v>30.5</v>
      </c>
      <c r="R262">
        <v>30.5</v>
      </c>
      <c r="T262" s="82" t="str">
        <f t="shared" si="9"/>
        <v/>
      </c>
      <c r="U262" s="82">
        <f t="shared" si="10"/>
        <v>340.83779824503142</v>
      </c>
      <c r="V262" s="82">
        <f t="shared" si="11"/>
        <v>340.83779824503142</v>
      </c>
      <c r="X262">
        <v>4</v>
      </c>
      <c r="Y262">
        <v>4</v>
      </c>
      <c r="Z262" s="8">
        <f t="shared" ref="Z262:AA262" si="26">IF(SUM(T257:T267)&gt;0,SUMPRODUCT(T257:T267,W257:W267)/SUM(W257:W267),"")</f>
        <v>271.46867544751484</v>
      </c>
      <c r="AA262" s="8">
        <f t="shared" si="26"/>
        <v>360.90128760033974</v>
      </c>
    </row>
    <row r="263" spans="1:27" ht="15.75" x14ac:dyDescent="0.25">
      <c r="A263" s="37">
        <v>1758</v>
      </c>
      <c r="B263" s="48">
        <v>9.61</v>
      </c>
      <c r="D263" s="47">
        <v>111.38317847464192</v>
      </c>
      <c r="E263" s="47">
        <v>103.41579798705969</v>
      </c>
      <c r="H263">
        <v>30.93</v>
      </c>
      <c r="I263">
        <v>34.090000000000003</v>
      </c>
      <c r="K263">
        <f t="shared" si="3"/>
        <v>358.4892518439828</v>
      </c>
      <c r="L263">
        <f t="shared" si="4"/>
        <v>332.84605949425145</v>
      </c>
      <c r="P263">
        <v>14.6</v>
      </c>
      <c r="Q263">
        <v>24.8</v>
      </c>
      <c r="R263">
        <v>19.7</v>
      </c>
      <c r="T263" s="82">
        <f t="shared" si="9"/>
        <v>157.11453180136019</v>
      </c>
      <c r="U263" s="82">
        <f t="shared" si="10"/>
        <v>266.8794786762831</v>
      </c>
      <c r="V263" s="82">
        <f t="shared" si="11"/>
        <v>211.99700523882163</v>
      </c>
      <c r="W263">
        <v>1</v>
      </c>
      <c r="X263">
        <v>1</v>
      </c>
      <c r="Y263">
        <v>2</v>
      </c>
      <c r="Z263" s="8">
        <f t="shared" ref="Z263:AA263" si="27">IF(SUM(T258:T268)&gt;0,SUMPRODUCT(T258:T268,W258:W268)/SUM(W258:W268),"")</f>
        <v>292.15084803920178</v>
      </c>
      <c r="AA263" s="8">
        <f t="shared" si="27"/>
        <v>364.28406821986505</v>
      </c>
    </row>
    <row r="264" spans="1:27" ht="15.75" x14ac:dyDescent="0.25">
      <c r="A264" s="37">
        <v>1759</v>
      </c>
      <c r="B264" s="48">
        <v>9.61</v>
      </c>
      <c r="D264" s="47">
        <v>111.38317847464192</v>
      </c>
      <c r="E264" s="47">
        <v>102.714298464834</v>
      </c>
      <c r="H264">
        <v>30.93</v>
      </c>
      <c r="I264">
        <v>34.090000000000003</v>
      </c>
      <c r="K264">
        <f t="shared" si="3"/>
        <v>358.4892518439828</v>
      </c>
      <c r="L264">
        <f t="shared" si="4"/>
        <v>330.58826758764991</v>
      </c>
      <c r="P264">
        <v>28</v>
      </c>
      <c r="Q264">
        <v>25</v>
      </c>
      <c r="R264">
        <v>27</v>
      </c>
      <c r="T264" s="82">
        <f t="shared" si="9"/>
        <v>299.27162924197216</v>
      </c>
      <c r="U264" s="82">
        <f t="shared" si="10"/>
        <v>267.20681182318941</v>
      </c>
      <c r="V264" s="82">
        <f t="shared" si="11"/>
        <v>288.5833567690446</v>
      </c>
      <c r="W264">
        <v>2</v>
      </c>
      <c r="X264">
        <v>1</v>
      </c>
      <c r="Y264">
        <v>3</v>
      </c>
      <c r="Z264" s="8">
        <f t="shared" ref="Z264:AA264" si="28">IF(SUM(T259:T269)&gt;0,SUMPRODUCT(T259:T269,W259:W269)/SUM(W259:W269),"")</f>
        <v>288.53875354127359</v>
      </c>
      <c r="AA264" s="8">
        <f t="shared" si="28"/>
        <v>368.4017632661139</v>
      </c>
    </row>
    <row r="265" spans="1:27" ht="15.75" x14ac:dyDescent="0.25">
      <c r="A265" s="37">
        <v>1760</v>
      </c>
      <c r="B265" s="48">
        <v>9.61</v>
      </c>
      <c r="D265" s="47">
        <v>111.38317847464192</v>
      </c>
      <c r="E265" s="47">
        <v>103.08231816553207</v>
      </c>
      <c r="H265">
        <v>32.33</v>
      </c>
      <c r="I265">
        <v>34.94</v>
      </c>
      <c r="K265">
        <f t="shared" si="3"/>
        <v>374.71572945735414</v>
      </c>
      <c r="L265">
        <f t="shared" si="4"/>
        <v>346.78994238206576</v>
      </c>
      <c r="Q265">
        <v>21.6</v>
      </c>
      <c r="R265">
        <v>21.6</v>
      </c>
      <c r="T265" s="82" t="str">
        <f t="shared" si="9"/>
        <v/>
      </c>
      <c r="U265" s="82">
        <f t="shared" si="10"/>
        <v>231.69386809318345</v>
      </c>
      <c r="V265" s="82">
        <f t="shared" si="11"/>
        <v>231.69386809318345</v>
      </c>
      <c r="X265">
        <v>1</v>
      </c>
      <c r="Y265">
        <v>1</v>
      </c>
      <c r="Z265" s="8">
        <f t="shared" ref="Z265:AA265" si="29">IF(SUM(T260:T270)&gt;0,SUMPRODUCT(T260:T270,W260:W270)/SUM(W260:W270),"")</f>
        <v>292.99867613208255</v>
      </c>
      <c r="AA265" s="8">
        <f t="shared" si="29"/>
        <v>366.07866606026192</v>
      </c>
    </row>
    <row r="266" spans="1:27" ht="15.75" x14ac:dyDescent="0.25">
      <c r="A266" s="37">
        <v>1761</v>
      </c>
      <c r="B266" s="48">
        <v>9.61</v>
      </c>
      <c r="D266" s="47">
        <v>111.38317847464192</v>
      </c>
      <c r="E266" s="47">
        <v>100.98376623376625</v>
      </c>
      <c r="H266">
        <v>32.33</v>
      </c>
      <c r="I266">
        <v>34.94</v>
      </c>
      <c r="K266">
        <f t="shared" si="3"/>
        <v>374.71572945735414</v>
      </c>
      <c r="L266">
        <f t="shared" si="4"/>
        <v>339.72998567509501</v>
      </c>
      <c r="P266">
        <v>16.899999999999999</v>
      </c>
      <c r="Q266">
        <v>38.1</v>
      </c>
      <c r="R266">
        <v>27.5</v>
      </c>
      <c r="T266" s="82">
        <f t="shared" si="9"/>
        <v>177.5885171020447</v>
      </c>
      <c r="U266" s="82">
        <f t="shared" si="10"/>
        <v>400.3622782004677</v>
      </c>
      <c r="V266" s="82">
        <f t="shared" si="11"/>
        <v>288.97539765125617</v>
      </c>
      <c r="W266">
        <v>1</v>
      </c>
      <c r="X266">
        <v>1</v>
      </c>
      <c r="Y266">
        <v>2</v>
      </c>
      <c r="Z266" s="8">
        <f t="shared" ref="Z266:AA266" si="30">IF(SUM(T261:T271)&gt;0,SUMPRODUCT(T261:T271,W261:W271)/SUM(W261:W271),"")</f>
        <v>292.99867613208255</v>
      </c>
      <c r="AA266" s="8">
        <f t="shared" si="30"/>
        <v>376.54807653969726</v>
      </c>
    </row>
    <row r="267" spans="1:27" ht="15.75" x14ac:dyDescent="0.25">
      <c r="A267" s="37">
        <v>1762</v>
      </c>
      <c r="B267" s="48">
        <v>9.61</v>
      </c>
      <c r="D267" s="47">
        <v>111.38317847464192</v>
      </c>
      <c r="E267" s="47">
        <v>104.35355458832065</v>
      </c>
      <c r="H267">
        <v>32.33</v>
      </c>
      <c r="I267">
        <v>34.94</v>
      </c>
      <c r="K267">
        <f t="shared" si="3"/>
        <v>374.71572945735414</v>
      </c>
      <c r="L267">
        <f t="shared" si="4"/>
        <v>351.0666409823524</v>
      </c>
      <c r="P267">
        <v>37.700000000000003</v>
      </c>
      <c r="Q267">
        <v>40.299999999999997</v>
      </c>
      <c r="R267">
        <v>39</v>
      </c>
      <c r="T267" s="82">
        <f t="shared" si="9"/>
        <v>409.37866888446291</v>
      </c>
      <c r="U267" s="82">
        <f t="shared" si="10"/>
        <v>437.61168053166722</v>
      </c>
      <c r="V267" s="82">
        <f t="shared" si="11"/>
        <v>423.49517470806512</v>
      </c>
      <c r="W267">
        <v>1</v>
      </c>
      <c r="X267">
        <v>1</v>
      </c>
      <c r="Y267">
        <v>2</v>
      </c>
      <c r="Z267" s="8">
        <f t="shared" ref="Z267:AA267" si="31">IF(SUM(T262:T272)&gt;0,SUMPRODUCT(T262:T272,W262:W272)/SUM(W262:W272),"")</f>
        <v>293.75552054528316</v>
      </c>
      <c r="AA267" s="8">
        <f t="shared" si="31"/>
        <v>381.69336599789682</v>
      </c>
    </row>
    <row r="268" spans="1:27" ht="15.75" x14ac:dyDescent="0.25">
      <c r="A268" s="37">
        <v>1763</v>
      </c>
      <c r="B268" s="48">
        <v>9.61</v>
      </c>
      <c r="D268" s="47">
        <v>111.38317847464192</v>
      </c>
      <c r="E268" s="47">
        <v>104.7334364761558</v>
      </c>
      <c r="H268">
        <v>32.33</v>
      </c>
      <c r="I268">
        <v>34.94</v>
      </c>
      <c r="K268">
        <f t="shared" si="3"/>
        <v>374.71572945735414</v>
      </c>
      <c r="L268">
        <f t="shared" si="4"/>
        <v>352.34464113154183</v>
      </c>
      <c r="P268">
        <v>32.5</v>
      </c>
      <c r="Q268">
        <v>39.5</v>
      </c>
      <c r="R268">
        <v>36</v>
      </c>
      <c r="T268" s="82">
        <f t="shared" si="9"/>
        <v>354.19736581426258</v>
      </c>
      <c r="U268" s="82">
        <f t="shared" si="10"/>
        <v>430.48602922041147</v>
      </c>
      <c r="V268" s="82">
        <f t="shared" si="11"/>
        <v>392.34169751733708</v>
      </c>
      <c r="W268">
        <v>2</v>
      </c>
      <c r="X268">
        <v>2</v>
      </c>
      <c r="Y268">
        <v>4</v>
      </c>
      <c r="Z268" s="8">
        <f t="shared" ref="Z268:AA268" si="32">IF(SUM(T263:T273)&gt;0,SUMPRODUCT(T263:T273,W263:W273)/SUM(W263:W273),"")</f>
        <v>293.75552054528316</v>
      </c>
      <c r="AA268" s="8">
        <f t="shared" si="32"/>
        <v>414.17278122003523</v>
      </c>
    </row>
    <row r="269" spans="1:27" ht="15.75" x14ac:dyDescent="0.25">
      <c r="A269" s="37">
        <v>1764</v>
      </c>
      <c r="B269" s="48">
        <v>9.61</v>
      </c>
      <c r="D269" s="47">
        <v>111.38317847464192</v>
      </c>
      <c r="E269" s="47">
        <v>108.48519984917044</v>
      </c>
      <c r="H269">
        <v>32.33</v>
      </c>
      <c r="I269">
        <v>34.94</v>
      </c>
      <c r="K269">
        <f t="shared" si="3"/>
        <v>374.71572945735414</v>
      </c>
      <c r="L269">
        <f t="shared" si="4"/>
        <v>364.9663383063143</v>
      </c>
      <c r="P269">
        <v>23</v>
      </c>
      <c r="Q269">
        <v>39.200000000000003</v>
      </c>
      <c r="R269">
        <v>31.1</v>
      </c>
      <c r="T269" s="82">
        <f t="shared" si="9"/>
        <v>259.64199755784813</v>
      </c>
      <c r="U269" s="82">
        <f t="shared" si="10"/>
        <v>442.52027409859335</v>
      </c>
      <c r="V269" s="82">
        <f t="shared" si="11"/>
        <v>351.08113582822068</v>
      </c>
      <c r="W269">
        <v>1</v>
      </c>
      <c r="X269">
        <v>1</v>
      </c>
      <c r="Y269">
        <v>2</v>
      </c>
      <c r="Z269" s="8">
        <f t="shared" ref="Z269:AA269" si="33">IF(SUM(T264:T274)&gt;0,SUMPRODUCT(T264:T274,W264:W274)/SUM(W264:W274),"")</f>
        <v>310.83564413827355</v>
      </c>
      <c r="AA269" s="8">
        <f t="shared" si="33"/>
        <v>435.64472377107751</v>
      </c>
    </row>
    <row r="270" spans="1:27" ht="15.75" x14ac:dyDescent="0.25">
      <c r="A270" s="37">
        <v>1765</v>
      </c>
      <c r="B270" s="48">
        <v>9.61</v>
      </c>
      <c r="D270" s="47">
        <v>111.38317847464192</v>
      </c>
      <c r="E270" s="47">
        <v>107.07210643840718</v>
      </c>
      <c r="H270">
        <v>39.22</v>
      </c>
      <c r="I270">
        <v>41.76</v>
      </c>
      <c r="K270">
        <f t="shared" si="3"/>
        <v>454.573179997446</v>
      </c>
      <c r="L270">
        <f t="shared" si="4"/>
        <v>436.97898173926421</v>
      </c>
      <c r="P270">
        <v>29.9</v>
      </c>
      <c r="Q270">
        <v>37.700000000000003</v>
      </c>
      <c r="R270">
        <v>35.1</v>
      </c>
      <c r="T270" s="82">
        <f t="shared" si="9"/>
        <v>333.1379794493626</v>
      </c>
      <c r="U270" s="82">
        <f t="shared" si="10"/>
        <v>420.04353930571813</v>
      </c>
      <c r="V270" s="82">
        <f t="shared" si="11"/>
        <v>391.0750193535996</v>
      </c>
      <c r="W270">
        <v>1</v>
      </c>
      <c r="X270">
        <v>2</v>
      </c>
      <c r="Y270">
        <v>3</v>
      </c>
      <c r="Z270" s="8">
        <f t="shared" ref="Z270:AA270" si="34">IF(SUM(T265:T275)&gt;0,SUMPRODUCT(T265:T275,W265:W275)/SUM(W265:W275),"")</f>
        <v>314.6903157703739</v>
      </c>
      <c r="AA270" s="8">
        <f t="shared" si="34"/>
        <v>474.36853849246711</v>
      </c>
    </row>
    <row r="271" spans="1:27" ht="15.75" x14ac:dyDescent="0.25">
      <c r="A271" s="37">
        <v>1766</v>
      </c>
      <c r="B271" s="48">
        <v>9.61</v>
      </c>
      <c r="D271" s="47">
        <v>111.38317847464192</v>
      </c>
      <c r="E271" s="47">
        <v>103.452984537936</v>
      </c>
      <c r="H271">
        <v>39.22</v>
      </c>
      <c r="I271">
        <v>41.76</v>
      </c>
      <c r="K271">
        <f t="shared" si="3"/>
        <v>454.573179997446</v>
      </c>
      <c r="L271">
        <f t="shared" si="4"/>
        <v>422.20874647011971</v>
      </c>
      <c r="Q271">
        <v>49.5</v>
      </c>
      <c r="R271">
        <v>49.5</v>
      </c>
      <c r="T271" s="82" t="str">
        <f t="shared" si="9"/>
        <v/>
      </c>
      <c r="U271" s="82">
        <f t="shared" si="10"/>
        <v>532.87437405076298</v>
      </c>
      <c r="V271" s="82">
        <f t="shared" si="11"/>
        <v>532.87437405076298</v>
      </c>
      <c r="X271">
        <v>1</v>
      </c>
      <c r="Y271">
        <v>1</v>
      </c>
      <c r="Z271" s="8">
        <f t="shared" ref="Z271:AA271" si="35">IF(SUM(T266:T276)&gt;0,SUMPRODUCT(T266:T276,W266:W276)/SUM(W266:W276),"")</f>
        <v>314.6903157703739</v>
      </c>
      <c r="AA271" s="8">
        <f t="shared" si="35"/>
        <v>484.00172576540211</v>
      </c>
    </row>
    <row r="272" spans="1:27" ht="15.75" x14ac:dyDescent="0.25">
      <c r="A272" s="37">
        <v>1767</v>
      </c>
      <c r="B272" s="48">
        <v>9.61</v>
      </c>
      <c r="D272" s="47">
        <v>111.38317847464192</v>
      </c>
      <c r="E272" s="47">
        <v>103.34150502873565</v>
      </c>
      <c r="H272">
        <v>39.22</v>
      </c>
      <c r="I272">
        <v>41.76</v>
      </c>
      <c r="K272">
        <f t="shared" si="3"/>
        <v>454.573179997446</v>
      </c>
      <c r="L272">
        <f t="shared" si="4"/>
        <v>421.75378014849247</v>
      </c>
      <c r="Q272">
        <v>39.299999999999997</v>
      </c>
      <c r="R272">
        <v>39.299999999999997</v>
      </c>
      <c r="T272" s="82" t="str">
        <f t="shared" si="9"/>
        <v/>
      </c>
      <c r="U272" s="82">
        <f t="shared" si="10"/>
        <v>422.61406322885654</v>
      </c>
      <c r="V272" s="82">
        <f t="shared" si="11"/>
        <v>422.61406322885654</v>
      </c>
      <c r="X272">
        <v>2</v>
      </c>
      <c r="Y272">
        <v>2</v>
      </c>
      <c r="Z272" s="8">
        <f t="shared" ref="Z272:AA272" si="36">IF(SUM(T267:T277)&gt;0,SUMPRODUCT(T267:T277,W267:W277)/SUM(W267:W277),"")</f>
        <v>363.36170787099508</v>
      </c>
      <c r="AA272" s="8">
        <f t="shared" si="36"/>
        <v>483.78443147906546</v>
      </c>
    </row>
    <row r="273" spans="1:27" ht="15.75" x14ac:dyDescent="0.25">
      <c r="A273" s="37">
        <v>1768</v>
      </c>
      <c r="B273" s="48">
        <v>9.61</v>
      </c>
      <c r="D273" s="47">
        <v>111.38317847464192</v>
      </c>
      <c r="E273" s="47">
        <v>104.35355458832065</v>
      </c>
      <c r="H273">
        <v>39.22</v>
      </c>
      <c r="I273">
        <v>41.76</v>
      </c>
      <c r="K273">
        <f t="shared" si="3"/>
        <v>454.573179997446</v>
      </c>
      <c r="L273">
        <f t="shared" si="4"/>
        <v>425.88412184744391</v>
      </c>
      <c r="Q273">
        <v>44.1</v>
      </c>
      <c r="R273">
        <v>44.1</v>
      </c>
      <c r="T273" s="82" t="str">
        <f t="shared" si="9"/>
        <v/>
      </c>
      <c r="U273" s="82">
        <f t="shared" si="10"/>
        <v>478.87531293911979</v>
      </c>
      <c r="V273" s="82">
        <f t="shared" si="11"/>
        <v>478.87531293911979</v>
      </c>
      <c r="X273">
        <v>4</v>
      </c>
      <c r="Y273">
        <v>4</v>
      </c>
      <c r="Z273" s="8">
        <f t="shared" ref="Z273:AA273" si="37">IF(SUM(T268:T278)&gt;0,SUMPRODUCT(T268:T278,W268:W278)/SUM(W268:W278),"")</f>
        <v>380.72432745561741</v>
      </c>
      <c r="AA273" s="8">
        <f t="shared" si="37"/>
        <v>484.28462648676481</v>
      </c>
    </row>
    <row r="274" spans="1:27" ht="15.75" x14ac:dyDescent="0.25">
      <c r="A274" s="37">
        <v>1769</v>
      </c>
      <c r="B274" s="48">
        <v>9.61</v>
      </c>
      <c r="D274" s="47">
        <v>111.38317847464192</v>
      </c>
      <c r="E274" s="47">
        <v>102.75098214285714</v>
      </c>
      <c r="H274">
        <v>39.22</v>
      </c>
      <c r="I274">
        <v>41.76</v>
      </c>
      <c r="K274">
        <f t="shared" si="3"/>
        <v>454.573179997446</v>
      </c>
      <c r="L274">
        <f t="shared" si="4"/>
        <v>419.34375854764386</v>
      </c>
      <c r="Q274">
        <v>59.1</v>
      </c>
      <c r="R274">
        <v>59.1</v>
      </c>
      <c r="T274" s="82" t="str">
        <f t="shared" si="9"/>
        <v/>
      </c>
      <c r="U274" s="82">
        <f t="shared" si="10"/>
        <v>631.90250204400184</v>
      </c>
      <c r="V274" s="82">
        <f t="shared" si="11"/>
        <v>631.90250204400184</v>
      </c>
      <c r="X274">
        <v>1</v>
      </c>
      <c r="Y274">
        <v>1</v>
      </c>
      <c r="Z274" s="8">
        <f t="shared" ref="Z274:AA274" si="38">IF(SUM(T269:T279)&gt;0,SUMPRODUCT(T269:T279,W269:W279)/SUM(W269:W279),"")</f>
        <v>389.56664800273575</v>
      </c>
      <c r="AA274" s="8">
        <f t="shared" si="38"/>
        <v>489.00499781403755</v>
      </c>
    </row>
    <row r="275" spans="1:27" ht="15.75" x14ac:dyDescent="0.25">
      <c r="A275" s="37">
        <v>1770</v>
      </c>
      <c r="B275" s="48">
        <v>9.61</v>
      </c>
      <c r="D275" s="47">
        <v>111.38317847464192</v>
      </c>
      <c r="E275" s="47">
        <v>102.13090166844161</v>
      </c>
      <c r="H275">
        <v>43.01</v>
      </c>
      <c r="I275">
        <v>43.45</v>
      </c>
      <c r="K275">
        <f t="shared" si="3"/>
        <v>498.50057296507271</v>
      </c>
      <c r="L275">
        <f t="shared" si="4"/>
        <v>457.09157968362888</v>
      </c>
      <c r="Q275">
        <v>50.7</v>
      </c>
      <c r="R275">
        <v>50.7</v>
      </c>
      <c r="T275" s="82" t="str">
        <f t="shared" si="9"/>
        <v/>
      </c>
      <c r="U275" s="82">
        <f t="shared" si="10"/>
        <v>538.81755614880228</v>
      </c>
      <c r="V275" s="82">
        <f t="shared" si="11"/>
        <v>538.81755614880228</v>
      </c>
      <c r="X275">
        <v>7</v>
      </c>
      <c r="Y275">
        <v>7</v>
      </c>
      <c r="Z275" s="8">
        <f t="shared" ref="Z275:AA275" si="39">IF(SUM(T270:T280)&gt;0,SUMPRODUCT(T270:T280,W270:W280)/SUM(W270:W280),"")</f>
        <v>407.91878240290663</v>
      </c>
      <c r="AA275" s="8">
        <f t="shared" si="39"/>
        <v>491.19054719651012</v>
      </c>
    </row>
    <row r="276" spans="1:27" ht="15.75" x14ac:dyDescent="0.25">
      <c r="A276" s="37">
        <v>1771</v>
      </c>
      <c r="B276" s="48">
        <v>9.61</v>
      </c>
      <c r="D276" s="47">
        <v>111.38317847464192</v>
      </c>
      <c r="E276" s="47">
        <v>102.49474527965799</v>
      </c>
      <c r="H276">
        <v>43.01</v>
      </c>
      <c r="I276">
        <v>43.45</v>
      </c>
      <c r="K276">
        <f t="shared" si="3"/>
        <v>498.50057296507271</v>
      </c>
      <c r="L276">
        <f t="shared" si="4"/>
        <v>458.71997861374513</v>
      </c>
      <c r="Q276">
        <v>44.9</v>
      </c>
      <c r="R276">
        <v>44.9</v>
      </c>
      <c r="T276" s="82" t="str">
        <f t="shared" si="9"/>
        <v/>
      </c>
      <c r="U276" s="82">
        <f t="shared" si="10"/>
        <v>478.87763403294946</v>
      </c>
      <c r="V276" s="82">
        <f t="shared" si="11"/>
        <v>478.87763403294946</v>
      </c>
      <c r="X276">
        <v>6</v>
      </c>
      <c r="Y276">
        <v>6</v>
      </c>
      <c r="Z276" s="8">
        <f t="shared" ref="Z276:AA276" si="40">IF(SUM(T271:T281)&gt;0,SUMPRODUCT(T271:T281,W271:W281)/SUM(W271:W281),"")</f>
        <v>427.76303341977706</v>
      </c>
      <c r="AA276" s="8">
        <f t="shared" si="40"/>
        <v>496.33312124194111</v>
      </c>
    </row>
    <row r="277" spans="1:27" ht="15.75" x14ac:dyDescent="0.25">
      <c r="A277" s="37">
        <v>1772</v>
      </c>
      <c r="B277" s="48">
        <v>9.61</v>
      </c>
      <c r="D277" s="47">
        <v>111.38317847464192</v>
      </c>
      <c r="E277" s="47">
        <v>103.15623879526714</v>
      </c>
      <c r="H277">
        <v>43.01</v>
      </c>
      <c r="I277">
        <v>43.45</v>
      </c>
      <c r="K277">
        <f t="shared" si="3"/>
        <v>498.50057296507271</v>
      </c>
      <c r="L277">
        <f t="shared" si="4"/>
        <v>461.68052347392711</v>
      </c>
      <c r="P277">
        <v>38.799999999999997</v>
      </c>
      <c r="Q277">
        <v>40.9</v>
      </c>
      <c r="R277">
        <v>39.9</v>
      </c>
      <c r="T277" s="82">
        <f t="shared" si="9"/>
        <v>416.48928878838348</v>
      </c>
      <c r="U277" s="82">
        <f t="shared" si="10"/>
        <v>439.03123483105372</v>
      </c>
      <c r="V277" s="82">
        <f t="shared" si="11"/>
        <v>428.29697481073458</v>
      </c>
      <c r="W277">
        <v>2</v>
      </c>
      <c r="X277">
        <v>2</v>
      </c>
      <c r="Y277">
        <v>4</v>
      </c>
      <c r="Z277" s="8">
        <f t="shared" ref="Z277:AA277" si="41">IF(SUM(T272:T282)&gt;0,SUMPRODUCT(T272:T282,W272:W282)/SUM(W272:W282),"")</f>
        <v>422.12826809513535</v>
      </c>
      <c r="AA277" s="8">
        <f t="shared" si="41"/>
        <v>493.66056945067049</v>
      </c>
    </row>
    <row r="278" spans="1:27" ht="15.75" x14ac:dyDescent="0.25">
      <c r="A278" s="37">
        <v>1773</v>
      </c>
      <c r="B278" s="48">
        <v>9.61</v>
      </c>
      <c r="D278" s="47">
        <v>111.38317847464192</v>
      </c>
      <c r="E278" s="47">
        <v>108.15892857142858</v>
      </c>
      <c r="H278">
        <v>43.01</v>
      </c>
      <c r="I278">
        <v>43.45</v>
      </c>
      <c r="K278">
        <f t="shared" si="3"/>
        <v>498.50057296507271</v>
      </c>
      <c r="L278">
        <f t="shared" si="4"/>
        <v>484.07029322134684</v>
      </c>
      <c r="P278">
        <v>40.5</v>
      </c>
      <c r="Q278">
        <v>41.6</v>
      </c>
      <c r="R278">
        <v>41.1</v>
      </c>
      <c r="T278" s="82">
        <f t="shared" si="9"/>
        <v>455.82066671621828</v>
      </c>
      <c r="U278" s="82">
        <f t="shared" si="10"/>
        <v>468.20098112085628</v>
      </c>
      <c r="V278" s="82">
        <f t="shared" si="11"/>
        <v>462.57356548238454</v>
      </c>
      <c r="W278">
        <v>2</v>
      </c>
      <c r="X278">
        <v>2</v>
      </c>
      <c r="Y278">
        <v>4</v>
      </c>
      <c r="Z278" s="8">
        <f t="shared" ref="Z278:AA278" si="42">IF(SUM(T273:T283)&gt;0,SUMPRODUCT(T273:T283,W273:W283)/SUM(W273:W283),"")</f>
        <v>422.12826809513535</v>
      </c>
      <c r="AA278" s="8">
        <f t="shared" si="42"/>
        <v>496.15353018076132</v>
      </c>
    </row>
    <row r="279" spans="1:27" ht="15.75" x14ac:dyDescent="0.25">
      <c r="A279" s="37">
        <v>1774</v>
      </c>
      <c r="B279" s="48">
        <v>9.61</v>
      </c>
      <c r="D279" s="47">
        <v>111.38317847464192</v>
      </c>
      <c r="E279" s="47">
        <v>109.43429060479269</v>
      </c>
      <c r="H279">
        <v>43.01</v>
      </c>
      <c r="I279">
        <v>43.45</v>
      </c>
      <c r="K279">
        <f t="shared" si="3"/>
        <v>498.50057296507271</v>
      </c>
      <c r="L279">
        <f t="shared" si="4"/>
        <v>489.7782350584946</v>
      </c>
      <c r="Q279">
        <v>45.1</v>
      </c>
      <c r="R279">
        <v>45.1</v>
      </c>
      <c r="T279" s="82" t="str">
        <f t="shared" si="9"/>
        <v/>
      </c>
      <c r="U279" s="82">
        <f t="shared" si="10"/>
        <v>513.57820044496896</v>
      </c>
      <c r="V279" s="82">
        <f t="shared" si="11"/>
        <v>513.57820044496896</v>
      </c>
      <c r="X279">
        <v>1</v>
      </c>
      <c r="Y279">
        <v>1</v>
      </c>
      <c r="Z279" s="8">
        <f t="shared" ref="Z279:AA279" si="43">IF(SUM(T274:T284)&gt;0,SUMPRODUCT(T274:T284,W274:W284)/SUM(W274:W284),"")</f>
        <v>422.12826809513535</v>
      </c>
      <c r="AA279" s="8">
        <f t="shared" si="43"/>
        <v>500.62016591219265</v>
      </c>
    </row>
    <row r="280" spans="1:27" ht="15.75" x14ac:dyDescent="0.25">
      <c r="A280" s="37">
        <v>1775</v>
      </c>
      <c r="B280" s="48">
        <v>9.61</v>
      </c>
      <c r="D280" s="47">
        <v>111.38317847464192</v>
      </c>
      <c r="E280" s="47">
        <v>107.3517723880597</v>
      </c>
      <c r="H280">
        <v>43.07</v>
      </c>
      <c r="I280">
        <v>43.28</v>
      </c>
      <c r="K280">
        <f t="shared" si="3"/>
        <v>499.19599343421731</v>
      </c>
      <c r="L280">
        <f t="shared" si="4"/>
        <v>481.12807874648615</v>
      </c>
      <c r="P280">
        <v>33.1</v>
      </c>
      <c r="Q280">
        <v>44.3</v>
      </c>
      <c r="R280">
        <v>42.1</v>
      </c>
      <c r="T280" s="82">
        <f t="shared" si="9"/>
        <v>369.75480395887377</v>
      </c>
      <c r="U280" s="82">
        <f t="shared" si="10"/>
        <v>494.86821194495781</v>
      </c>
      <c r="V280" s="82">
        <f t="shared" si="11"/>
        <v>470.29236394769134</v>
      </c>
      <c r="W280">
        <v>1</v>
      </c>
      <c r="X280">
        <v>4</v>
      </c>
      <c r="Y280">
        <v>5</v>
      </c>
      <c r="Z280" s="8">
        <f t="shared" ref="Z280:AA280" si="44">IF(SUM(T275:T285)&gt;0,SUMPRODUCT(T275:T285,W275:W285)/SUM(W275:W285),"")</f>
        <v>400.07058623965628</v>
      </c>
      <c r="AA280" s="8">
        <f t="shared" si="44"/>
        <v>496.0931888041992</v>
      </c>
    </row>
    <row r="281" spans="1:27" ht="15.75" x14ac:dyDescent="0.25">
      <c r="A281" s="37">
        <v>1776</v>
      </c>
      <c r="B281" s="48">
        <v>9.61</v>
      </c>
      <c r="D281" s="47">
        <v>111.38317847464192</v>
      </c>
      <c r="E281" s="47">
        <v>105.73419698640207</v>
      </c>
      <c r="H281">
        <v>43.07</v>
      </c>
      <c r="I281">
        <v>43.28</v>
      </c>
      <c r="K281">
        <f t="shared" si="3"/>
        <v>499.19599343421731</v>
      </c>
      <c r="L281">
        <f t="shared" si="4"/>
        <v>473.87844580690296</v>
      </c>
      <c r="P281">
        <v>41.1</v>
      </c>
      <c r="Q281">
        <v>46.2</v>
      </c>
      <c r="R281">
        <v>43.6</v>
      </c>
      <c r="T281" s="82">
        <f t="shared" si="9"/>
        <v>452.20348555058536</v>
      </c>
      <c r="U281" s="82">
        <f t="shared" si="10"/>
        <v>508.31632682328581</v>
      </c>
      <c r="V281" s="82">
        <f t="shared" si="11"/>
        <v>479.70978029210517</v>
      </c>
      <c r="W281">
        <v>1</v>
      </c>
      <c r="X281">
        <v>1</v>
      </c>
      <c r="Y281">
        <v>2</v>
      </c>
      <c r="Z281" s="8">
        <f t="shared" ref="Z281:AA281" si="45">IF(SUM(T276:T286)&gt;0,SUMPRODUCT(T276:T286,W276:W286)/SUM(W276:W286),"")</f>
        <v>400.07058623965628</v>
      </c>
      <c r="AA281" s="8">
        <f t="shared" si="45"/>
        <v>482.49907192182559</v>
      </c>
    </row>
    <row r="282" spans="1:27" ht="15.75" x14ac:dyDescent="0.25">
      <c r="A282" s="37">
        <v>1777</v>
      </c>
      <c r="B282" s="48">
        <v>9.61</v>
      </c>
      <c r="D282" s="47">
        <v>111.38317847464192</v>
      </c>
      <c r="E282" s="47">
        <v>102.23978322672355</v>
      </c>
      <c r="H282">
        <v>43.07</v>
      </c>
      <c r="I282">
        <v>43.28</v>
      </c>
      <c r="K282">
        <f t="shared" si="3"/>
        <v>499.19599343421731</v>
      </c>
      <c r="L282">
        <f t="shared" si="4"/>
        <v>458.21721785379646</v>
      </c>
      <c r="P282">
        <v>36.5</v>
      </c>
      <c r="Q282">
        <v>42.3</v>
      </c>
      <c r="R282">
        <v>39.4</v>
      </c>
      <c r="T282" s="82">
        <f t="shared" si="9"/>
        <v>388.31967614728512</v>
      </c>
      <c r="U282" s="82">
        <f t="shared" si="10"/>
        <v>450.02526852137424</v>
      </c>
      <c r="V282" s="82">
        <f t="shared" si="11"/>
        <v>419.1724723343296</v>
      </c>
      <c r="W282">
        <v>1</v>
      </c>
      <c r="X282">
        <v>1</v>
      </c>
      <c r="Y282">
        <v>2</v>
      </c>
      <c r="Z282" s="8">
        <f t="shared" ref="Z282:AA282" si="46">IF(SUM(T277:T287)&gt;0,SUMPRODUCT(T277:T287,W277:W287)/SUM(W277:W287),"")</f>
        <v>400.07058623965628</v>
      </c>
      <c r="AA282" s="8">
        <f t="shared" si="46"/>
        <v>483.85711113015418</v>
      </c>
    </row>
    <row r="283" spans="1:27" ht="15.75" x14ac:dyDescent="0.25">
      <c r="A283" s="37">
        <v>1778</v>
      </c>
      <c r="B283" s="48">
        <v>9.61</v>
      </c>
      <c r="D283" s="47">
        <v>111.38317847464192</v>
      </c>
      <c r="E283" s="47">
        <v>105.03933917488138</v>
      </c>
      <c r="H283">
        <v>43.07</v>
      </c>
      <c r="I283">
        <v>43.28</v>
      </c>
      <c r="K283">
        <f t="shared" si="3"/>
        <v>499.19599343421731</v>
      </c>
      <c r="L283">
        <f t="shared" si="4"/>
        <v>470.76423915318844</v>
      </c>
      <c r="Q283">
        <v>42.2</v>
      </c>
      <c r="R283">
        <v>42.2</v>
      </c>
      <c r="T283" s="82" t="str">
        <f t="shared" si="9"/>
        <v/>
      </c>
      <c r="U283" s="82">
        <f t="shared" si="10"/>
        <v>461.25495454526481</v>
      </c>
      <c r="V283" s="82">
        <f t="shared" si="11"/>
        <v>461.25495454526481</v>
      </c>
      <c r="X283">
        <v>2</v>
      </c>
      <c r="Y283">
        <v>2</v>
      </c>
      <c r="Z283" s="8">
        <f t="shared" ref="Z283:AA283" si="47">IF(SUM(T278:T288)&gt;0,SUMPRODUCT(T278:T288,W278:W288)/SUM(W278:W288),"")</f>
        <v>394.59768539008058</v>
      </c>
      <c r="AA283" s="8">
        <f t="shared" si="47"/>
        <v>490.26080774431136</v>
      </c>
    </row>
    <row r="284" spans="1:27" ht="15.75" x14ac:dyDescent="0.25">
      <c r="A284" s="37">
        <v>1779</v>
      </c>
      <c r="B284" s="48">
        <v>9.61</v>
      </c>
      <c r="D284" s="47">
        <v>111.38317847464192</v>
      </c>
      <c r="E284" s="47">
        <v>109.60104761904762</v>
      </c>
      <c r="H284">
        <v>43.07</v>
      </c>
      <c r="I284">
        <v>43.28</v>
      </c>
      <c r="K284">
        <f t="shared" si="3"/>
        <v>499.19599343421731</v>
      </c>
      <c r="L284">
        <f t="shared" si="4"/>
        <v>491.20885753926967</v>
      </c>
      <c r="Q284">
        <v>45.4</v>
      </c>
      <c r="R284">
        <v>45.4</v>
      </c>
      <c r="T284" s="82" t="str">
        <f t="shared" si="9"/>
        <v/>
      </c>
      <c r="U284" s="82">
        <f t="shared" si="10"/>
        <v>517.78226450621878</v>
      </c>
      <c r="V284" s="82">
        <f t="shared" si="11"/>
        <v>517.78226450621878</v>
      </c>
      <c r="X284">
        <v>3</v>
      </c>
      <c r="Y284">
        <v>3</v>
      </c>
      <c r="Z284" s="8">
        <f t="shared" ref="Z284:AA284" si="48">IF(SUM(T279:T289)&gt;0,SUMPRODUCT(T279:T289,W279:W289)/SUM(W279:W289),"")</f>
        <v>363.98619472701171</v>
      </c>
      <c r="AA284" s="8">
        <f t="shared" si="48"/>
        <v>493.93744551488709</v>
      </c>
    </row>
    <row r="285" spans="1:27" ht="15.75" x14ac:dyDescent="0.25">
      <c r="A285" s="37">
        <v>1780</v>
      </c>
      <c r="B285" s="48">
        <v>9.61</v>
      </c>
      <c r="D285" s="47">
        <v>111.38317847464192</v>
      </c>
      <c r="E285" s="47">
        <v>107.31173069750093</v>
      </c>
      <c r="H285">
        <v>44.44</v>
      </c>
      <c r="I285">
        <v>40.17</v>
      </c>
      <c r="K285">
        <f t="shared" si="3"/>
        <v>515.07476081301627</v>
      </c>
      <c r="L285">
        <f t="shared" si="4"/>
        <v>496.24696276763177</v>
      </c>
      <c r="P285">
        <v>22</v>
      </c>
      <c r="R285">
        <v>22</v>
      </c>
      <c r="T285" s="82">
        <f t="shared" si="9"/>
        <v>245.66681325130287</v>
      </c>
      <c r="U285" s="82" t="str">
        <f t="shared" si="10"/>
        <v/>
      </c>
      <c r="V285" s="82">
        <f t="shared" si="11"/>
        <v>245.66681325130287</v>
      </c>
      <c r="W285">
        <v>1</v>
      </c>
      <c r="Y285">
        <v>1</v>
      </c>
      <c r="Z285" s="8">
        <f t="shared" ref="Z285:AA285" si="49">IF(SUM(T280:T290)&gt;0,SUMPRODUCT(T280:T290,W280:W290)/SUM(W280:W290),"")</f>
        <v>363.98619472701171</v>
      </c>
      <c r="AA285" s="8">
        <f t="shared" si="49"/>
        <v>526.23450547766083</v>
      </c>
    </row>
    <row r="286" spans="1:27" ht="15.75" x14ac:dyDescent="0.25">
      <c r="A286" s="37">
        <v>1781</v>
      </c>
      <c r="B286" s="48">
        <v>9.61</v>
      </c>
      <c r="D286" s="47">
        <v>111.38317847464192</v>
      </c>
      <c r="E286" s="47">
        <v>101.69768469423828</v>
      </c>
      <c r="H286">
        <v>44.44</v>
      </c>
      <c r="I286">
        <v>40.17</v>
      </c>
      <c r="K286">
        <f t="shared" si="3"/>
        <v>515.07476081301627</v>
      </c>
      <c r="L286">
        <f t="shared" si="4"/>
        <v>470.2856511771019</v>
      </c>
      <c r="T286" s="82" t="str">
        <f t="shared" si="9"/>
        <v/>
      </c>
      <c r="U286" s="82" t="str">
        <f t="shared" si="10"/>
        <v/>
      </c>
      <c r="V286" s="82" t="str">
        <f t="shared" si="11"/>
        <v/>
      </c>
      <c r="Z286" s="8">
        <f t="shared" ref="Z286:AA286" si="50">IF(SUM(T281:T291)&gt;0,SUMPRODUCT(T281:T291,W281:W291)/SUM(W281:W291),"")</f>
        <v>362.06332498305778</v>
      </c>
      <c r="AA286" s="8">
        <f t="shared" si="50"/>
        <v>540.1750803810844</v>
      </c>
    </row>
    <row r="287" spans="1:27" ht="15.75" x14ac:dyDescent="0.25">
      <c r="A287" s="37">
        <v>1782</v>
      </c>
      <c r="B287" s="48">
        <v>9.61</v>
      </c>
      <c r="D287" s="47">
        <v>111.38317847464192</v>
      </c>
      <c r="E287" s="47">
        <v>98.663494513031537</v>
      </c>
      <c r="H287">
        <v>44.44</v>
      </c>
      <c r="I287">
        <v>40.17</v>
      </c>
      <c r="K287">
        <f t="shared" si="3"/>
        <v>515.07476081301627</v>
      </c>
      <c r="L287">
        <f t="shared" si="4"/>
        <v>456.25449491770252</v>
      </c>
      <c r="T287" s="82" t="str">
        <f t="shared" si="9"/>
        <v/>
      </c>
      <c r="U287" s="82" t="str">
        <f t="shared" si="10"/>
        <v/>
      </c>
      <c r="V287" s="82" t="str">
        <f t="shared" si="11"/>
        <v/>
      </c>
      <c r="Z287" s="8">
        <f t="shared" ref="Z287:AA287" si="51">IF(SUM(T282:T292)&gt;0,SUMPRODUCT(T282:T292,W282:W292)/SUM(W282:W292),"")</f>
        <v>316.993244699294</v>
      </c>
      <c r="AA287" s="8">
        <f t="shared" si="51"/>
        <v>550.62664011978347</v>
      </c>
    </row>
    <row r="288" spans="1:27" ht="15.75" x14ac:dyDescent="0.25">
      <c r="A288" s="37">
        <v>1783</v>
      </c>
      <c r="B288" s="48">
        <v>9.61</v>
      </c>
      <c r="D288" s="47">
        <v>111.38317847464192</v>
      </c>
      <c r="E288" s="47">
        <v>101.94994684620838</v>
      </c>
      <c r="H288">
        <v>44.44</v>
      </c>
      <c r="I288">
        <v>40.17</v>
      </c>
      <c r="K288">
        <f t="shared" si="3"/>
        <v>515.07476081301627</v>
      </c>
      <c r="L288">
        <f t="shared" si="4"/>
        <v>471.45219956768989</v>
      </c>
      <c r="T288" s="82" t="str">
        <f t="shared" si="9"/>
        <v/>
      </c>
      <c r="U288" s="82" t="str">
        <f t="shared" si="10"/>
        <v/>
      </c>
      <c r="V288" s="82" t="str">
        <f t="shared" si="11"/>
        <v/>
      </c>
      <c r="Z288" s="8">
        <f t="shared" ref="Z288:AA288" si="52">IF(SUM(T283:T293)&gt;0,SUMPRODUCT(T283:T293,W283:W293)/SUM(W283:W293),"")</f>
        <v>245.66681325130287</v>
      </c>
      <c r="AA288" s="8">
        <f t="shared" si="52"/>
        <v>563.20181156958461</v>
      </c>
    </row>
    <row r="289" spans="1:27" ht="15.75" x14ac:dyDescent="0.25">
      <c r="A289" s="37">
        <v>1784</v>
      </c>
      <c r="B289" s="48">
        <v>9.61</v>
      </c>
      <c r="D289" s="47">
        <v>111.38317847464192</v>
      </c>
      <c r="E289" s="47">
        <v>108.28105005645466</v>
      </c>
      <c r="H289">
        <v>44.44</v>
      </c>
      <c r="I289">
        <v>40.17</v>
      </c>
      <c r="K289">
        <f t="shared" si="3"/>
        <v>515.07476081301627</v>
      </c>
      <c r="L289">
        <f t="shared" si="4"/>
        <v>500.72943439217948</v>
      </c>
      <c r="T289" s="82" t="str">
        <f t="shared" si="9"/>
        <v/>
      </c>
      <c r="U289" s="82" t="str">
        <f t="shared" si="10"/>
        <v/>
      </c>
      <c r="V289" s="82" t="str">
        <f t="shared" si="11"/>
        <v/>
      </c>
      <c r="Z289" s="8">
        <f t="shared" ref="Z289:AA289" si="53">IF(SUM(T284:T294)&gt;0,SUMPRODUCT(T284:T294,W284:W294)/SUM(W284:W294),"")</f>
        <v>245.66681325130287</v>
      </c>
      <c r="AA289" s="8">
        <f t="shared" si="53"/>
        <v>604.5639637548162</v>
      </c>
    </row>
    <row r="290" spans="1:27" ht="15.75" x14ac:dyDescent="0.25">
      <c r="A290" s="37">
        <v>1785</v>
      </c>
      <c r="B290" s="48">
        <v>9.61</v>
      </c>
      <c r="D290" s="47">
        <v>111.38317847464192</v>
      </c>
      <c r="E290" s="47">
        <v>111.34007352941177</v>
      </c>
      <c r="H290">
        <v>60.23</v>
      </c>
      <c r="I290">
        <v>55.57</v>
      </c>
      <c r="K290">
        <f t="shared" si="3"/>
        <v>698.08624760954035</v>
      </c>
      <c r="L290">
        <f t="shared" si="4"/>
        <v>697.81609039297302</v>
      </c>
      <c r="Q290">
        <v>61.6</v>
      </c>
      <c r="R290">
        <v>61.6</v>
      </c>
      <c r="T290" s="82" t="str">
        <f t="shared" si="9"/>
        <v/>
      </c>
      <c r="U290" s="82">
        <f t="shared" si="10"/>
        <v>713.68871273795685</v>
      </c>
      <c r="V290" s="82">
        <f t="shared" si="11"/>
        <v>713.68871273795685</v>
      </c>
      <c r="X290">
        <v>2</v>
      </c>
      <c r="Y290">
        <v>2</v>
      </c>
      <c r="Z290" s="8">
        <f t="shared" ref="Z290:AA290" si="54">IF(SUM(T285:T295)&gt;0,SUMPRODUCT(T285:T295,W285:W295)/SUM(W285:W295),"")</f>
        <v>245.66681325130287</v>
      </c>
      <c r="AA290" s="8">
        <f t="shared" si="54"/>
        <v>656.70661746698011</v>
      </c>
    </row>
    <row r="291" spans="1:27" ht="15.75" x14ac:dyDescent="0.25">
      <c r="A291" s="37">
        <v>1786</v>
      </c>
      <c r="B291" s="48">
        <v>9.61</v>
      </c>
      <c r="D291" s="47">
        <v>111.38317847464192</v>
      </c>
      <c r="E291" s="47">
        <v>109.26804025826056</v>
      </c>
      <c r="H291">
        <v>60.23</v>
      </c>
      <c r="I291">
        <v>55.57</v>
      </c>
      <c r="K291">
        <f t="shared" si="3"/>
        <v>698.08624760954035</v>
      </c>
      <c r="L291">
        <f t="shared" si="4"/>
        <v>684.82976740426989</v>
      </c>
      <c r="T291" s="82" t="str">
        <f t="shared" si="9"/>
        <v/>
      </c>
      <c r="U291" s="82" t="str">
        <f t="shared" si="10"/>
        <v/>
      </c>
      <c r="V291" s="82" t="str">
        <f t="shared" si="11"/>
        <v/>
      </c>
      <c r="Z291" s="8" t="str">
        <f t="shared" ref="Z291:AA291" si="55">IF(SUM(T286:T296)&gt;0,SUMPRODUCT(T286:T296,W286:W296)/SUM(W286:W296),"")</f>
        <v/>
      </c>
      <c r="AA291" s="8">
        <f t="shared" si="55"/>
        <v>656.70661746698011</v>
      </c>
    </row>
    <row r="292" spans="1:27" ht="15.75" x14ac:dyDescent="0.25">
      <c r="A292" s="37">
        <v>1787</v>
      </c>
      <c r="B292" s="48">
        <v>9.61</v>
      </c>
      <c r="D292" s="47">
        <v>111.38317847464192</v>
      </c>
      <c r="E292" s="47">
        <v>108.81344553706505</v>
      </c>
      <c r="H292">
        <v>60.23</v>
      </c>
      <c r="I292">
        <v>55.57</v>
      </c>
      <c r="K292">
        <f t="shared" si="3"/>
        <v>698.08624760954035</v>
      </c>
      <c r="L292">
        <f t="shared" si="4"/>
        <v>681.9806269196074</v>
      </c>
      <c r="Q292">
        <v>53.2</v>
      </c>
      <c r="R292">
        <v>53.2</v>
      </c>
      <c r="T292" s="82" t="str">
        <f t="shared" si="9"/>
        <v/>
      </c>
      <c r="U292" s="82">
        <f t="shared" si="10"/>
        <v>602.38036447157765</v>
      </c>
      <c r="V292" s="82">
        <f t="shared" si="11"/>
        <v>602.38036447157765</v>
      </c>
      <c r="X292">
        <v>1</v>
      </c>
      <c r="Y292">
        <v>1</v>
      </c>
      <c r="Z292" s="8" t="str">
        <f t="shared" ref="Z292:AA292" si="56">IF(SUM(T287:T297)&gt;0,SUMPRODUCT(T287:T297,W287:W297)/SUM(W287:W297),"")</f>
        <v/>
      </c>
      <c r="AA292" s="8">
        <f t="shared" si="56"/>
        <v>681.87638221991358</v>
      </c>
    </row>
    <row r="293" spans="1:27" ht="15.75" x14ac:dyDescent="0.25">
      <c r="A293" s="37">
        <v>1788</v>
      </c>
      <c r="B293" s="48">
        <v>9.61</v>
      </c>
      <c r="D293" s="47">
        <v>111.38317847464192</v>
      </c>
      <c r="E293" s="47">
        <v>108.24031226486082</v>
      </c>
      <c r="H293">
        <v>60.23</v>
      </c>
      <c r="I293">
        <v>55.57</v>
      </c>
      <c r="K293">
        <f t="shared" si="3"/>
        <v>698.08624760954035</v>
      </c>
      <c r="L293">
        <f t="shared" si="4"/>
        <v>678.3885543925669</v>
      </c>
      <c r="T293" s="82" t="str">
        <f t="shared" si="9"/>
        <v/>
      </c>
      <c r="U293" s="82" t="str">
        <f t="shared" si="10"/>
        <v/>
      </c>
      <c r="V293" s="82" t="str">
        <f t="shared" si="11"/>
        <v/>
      </c>
      <c r="Z293" s="8" t="str">
        <f t="shared" ref="Z293:AA293" si="57">IF(SUM(T288:T298)&gt;0,SUMPRODUCT(T288:T298,W288:W298)/SUM(W288:W298),"")</f>
        <v/>
      </c>
      <c r="AA293" s="8">
        <f t="shared" si="57"/>
        <v>698.96509176231996</v>
      </c>
    </row>
    <row r="294" spans="1:27" ht="15.75" x14ac:dyDescent="0.25">
      <c r="A294" s="37">
        <v>1789</v>
      </c>
      <c r="B294" s="48">
        <v>9.61</v>
      </c>
      <c r="D294" s="47">
        <v>111.38317847464192</v>
      </c>
      <c r="E294" s="47">
        <v>109.39268060836504</v>
      </c>
      <c r="H294">
        <v>60.23</v>
      </c>
      <c r="I294">
        <v>55.57</v>
      </c>
      <c r="K294">
        <f t="shared" si="3"/>
        <v>698.08624760954035</v>
      </c>
      <c r="L294">
        <f t="shared" si="4"/>
        <v>685.61094204389451</v>
      </c>
      <c r="Q294">
        <v>57</v>
      </c>
      <c r="R294">
        <v>57</v>
      </c>
      <c r="T294" s="82" t="str">
        <f t="shared" si="9"/>
        <v/>
      </c>
      <c r="U294" s="82">
        <f t="shared" si="10"/>
        <v>648.84316281756583</v>
      </c>
      <c r="V294" s="82">
        <f t="shared" si="11"/>
        <v>648.84316281756583</v>
      </c>
      <c r="X294">
        <v>1</v>
      </c>
      <c r="Y294">
        <v>1</v>
      </c>
      <c r="Z294" s="8" t="str">
        <f t="shared" ref="Z294:AA294" si="58">IF(SUM(T289:T299)&gt;0,SUMPRODUCT(T289:T299,W289:W299)/SUM(W289:W299),"")</f>
        <v/>
      </c>
      <c r="AA294" s="8">
        <f t="shared" si="58"/>
        <v>698.96509176231996</v>
      </c>
    </row>
    <row r="295" spans="1:27" ht="15.75" x14ac:dyDescent="0.25">
      <c r="A295" s="37">
        <v>1790</v>
      </c>
      <c r="B295" s="48">
        <v>9.61</v>
      </c>
      <c r="D295" s="47">
        <v>111.38317847464192</v>
      </c>
      <c r="E295" s="47">
        <v>109.89409854851034</v>
      </c>
      <c r="H295">
        <v>58.88</v>
      </c>
      <c r="I295">
        <v>52.65</v>
      </c>
      <c r="K295">
        <f t="shared" si="3"/>
        <v>682.43928705378949</v>
      </c>
      <c r="L295">
        <f t="shared" si="4"/>
        <v>673.31576717339124</v>
      </c>
      <c r="Q295">
        <v>52.9</v>
      </c>
      <c r="R295">
        <v>52.9</v>
      </c>
      <c r="T295" s="82" t="str">
        <f t="shared" si="9"/>
        <v/>
      </c>
      <c r="U295" s="82">
        <f t="shared" si="10"/>
        <v>604.9321345698437</v>
      </c>
      <c r="V295" s="82">
        <f t="shared" si="11"/>
        <v>604.9321345698437</v>
      </c>
      <c r="X295">
        <v>1</v>
      </c>
      <c r="Y295">
        <v>1</v>
      </c>
      <c r="Z295" s="8" t="str">
        <f t="shared" ref="Z295:AA295" si="59">IF(SUM(T290:T300)&gt;0,SUMPRODUCT(T290:T300,W290:W300)/SUM(W290:W300),"")</f>
        <v/>
      </c>
      <c r="AA295" s="8">
        <f t="shared" si="59"/>
        <v>694.82853047431774</v>
      </c>
    </row>
    <row r="296" spans="1:27" ht="15.75" x14ac:dyDescent="0.25">
      <c r="A296" s="37">
        <v>1791</v>
      </c>
      <c r="B296" s="48">
        <v>9.61</v>
      </c>
      <c r="D296" s="47">
        <v>111.38317847464192</v>
      </c>
      <c r="E296" s="47">
        <v>109.6428163109756</v>
      </c>
      <c r="H296">
        <v>58.88</v>
      </c>
      <c r="I296">
        <v>52.65</v>
      </c>
      <c r="K296">
        <f t="shared" si="3"/>
        <v>682.43928705378949</v>
      </c>
      <c r="L296">
        <f t="shared" si="4"/>
        <v>671.77617319357375</v>
      </c>
      <c r="T296" s="82" t="str">
        <f t="shared" si="9"/>
        <v/>
      </c>
      <c r="U296" s="82" t="str">
        <f t="shared" si="10"/>
        <v/>
      </c>
      <c r="V296" s="82" t="str">
        <f t="shared" si="11"/>
        <v/>
      </c>
      <c r="Z296" s="8">
        <f t="shared" ref="Z296:AA296" si="60">IF(SUM(T291:T301)&gt;0,SUMPRODUCT(T291:T301,W291:W301)/SUM(W291:W301),"")</f>
        <v>351.34610272318537</v>
      </c>
      <c r="AA296" s="8">
        <f t="shared" si="60"/>
        <v>489.90733872727264</v>
      </c>
    </row>
    <row r="297" spans="1:27" ht="15.75" x14ac:dyDescent="0.25">
      <c r="A297" s="37">
        <v>1792</v>
      </c>
      <c r="B297" s="48">
        <v>9.61</v>
      </c>
      <c r="D297" s="47">
        <v>111.38317847464192</v>
      </c>
      <c r="E297" s="47">
        <v>107.79421131509929</v>
      </c>
      <c r="H297">
        <v>58.88</v>
      </c>
      <c r="I297">
        <v>52.65</v>
      </c>
      <c r="K297">
        <f t="shared" si="3"/>
        <v>682.43928705378949</v>
      </c>
      <c r="L297">
        <f t="shared" si="4"/>
        <v>660.44986079428168</v>
      </c>
      <c r="Q297">
        <v>66.400000000000006</v>
      </c>
      <c r="R297">
        <v>66.400000000000006</v>
      </c>
      <c r="T297" s="82" t="str">
        <f t="shared" si="9"/>
        <v/>
      </c>
      <c r="U297" s="82">
        <f t="shared" si="10"/>
        <v>744.8007941022471</v>
      </c>
      <c r="V297" s="82">
        <f t="shared" si="11"/>
        <v>744.8007941022471</v>
      </c>
      <c r="X297">
        <v>2</v>
      </c>
      <c r="Y297">
        <v>2</v>
      </c>
      <c r="Z297" s="8">
        <f t="shared" ref="Z297:AA297" si="61">IF(SUM(T292:T302)&gt;0,SUMPRODUCT(T292:T302,W292:W302)/SUM(W292:W302),"")</f>
        <v>351.34610272318537</v>
      </c>
      <c r="AA297" s="8">
        <f t="shared" si="61"/>
        <v>489.90733872727264</v>
      </c>
    </row>
    <row r="298" spans="1:27" ht="15.75" x14ac:dyDescent="0.25">
      <c r="A298" s="37">
        <v>1793</v>
      </c>
      <c r="B298" s="48">
        <v>9.61</v>
      </c>
      <c r="D298" s="47">
        <v>111.38317847464192</v>
      </c>
      <c r="E298" s="47">
        <v>110.95362514462013</v>
      </c>
      <c r="H298">
        <v>58.88</v>
      </c>
      <c r="I298">
        <v>52.65</v>
      </c>
      <c r="K298">
        <f t="shared" si="3"/>
        <v>682.43928705378949</v>
      </c>
      <c r="L298">
        <f t="shared" si="4"/>
        <v>679.80743480907745</v>
      </c>
      <c r="Q298">
        <v>70.900000000000006</v>
      </c>
      <c r="R298">
        <v>70.900000000000006</v>
      </c>
      <c r="T298" s="82" t="str">
        <f t="shared" si="9"/>
        <v/>
      </c>
      <c r="U298" s="82">
        <f t="shared" si="10"/>
        <v>818.58605855916426</v>
      </c>
      <c r="V298" s="82">
        <f t="shared" si="11"/>
        <v>818.58605855916426</v>
      </c>
      <c r="X298">
        <v>1</v>
      </c>
      <c r="Y298">
        <v>1</v>
      </c>
      <c r="Z298" s="8">
        <f t="shared" ref="Z298:AA298" si="62">IF(SUM(T293:T303)&gt;0,SUMPRODUCT(T293:T303,W293:W303)/SUM(W293:W303),"")</f>
        <v>351.34610272318537</v>
      </c>
      <c r="AA298" s="8">
        <f t="shared" si="62"/>
        <v>488.58412665969252</v>
      </c>
    </row>
    <row r="299" spans="1:27" ht="15.75" x14ac:dyDescent="0.25">
      <c r="A299" s="37">
        <v>1794</v>
      </c>
      <c r="B299" s="48">
        <v>9.61</v>
      </c>
      <c r="D299" s="47">
        <v>111.38317847464192</v>
      </c>
      <c r="E299" s="47">
        <v>112.55976134585291</v>
      </c>
      <c r="H299">
        <v>58.88</v>
      </c>
      <c r="I299">
        <v>52.65</v>
      </c>
      <c r="K299">
        <f t="shared" si="3"/>
        <v>682.43928705378949</v>
      </c>
      <c r="L299">
        <f t="shared" si="4"/>
        <v>689.64815276210402</v>
      </c>
      <c r="T299" s="82" t="str">
        <f t="shared" si="9"/>
        <v/>
      </c>
      <c r="U299" s="82" t="str">
        <f t="shared" si="10"/>
        <v/>
      </c>
      <c r="V299" s="82" t="str">
        <f t="shared" si="11"/>
        <v/>
      </c>
      <c r="Z299" s="8">
        <f t="shared" ref="Z299:AA299" si="63">IF(SUM(T294:T304)&gt;0,SUMPRODUCT(T294:T304,W294:W304)/SUM(W294:W304),"")</f>
        <v>351.34610272318537</v>
      </c>
      <c r="AA299" s="8">
        <f t="shared" si="63"/>
        <v>488.58412665969252</v>
      </c>
    </row>
    <row r="300" spans="1:27" ht="15.75" x14ac:dyDescent="0.25">
      <c r="A300" s="37">
        <v>1795</v>
      </c>
      <c r="B300" s="48">
        <v>9.61</v>
      </c>
      <c r="D300" s="47">
        <v>111.38317847464192</v>
      </c>
      <c r="E300" s="47">
        <v>109.6428163109756</v>
      </c>
      <c r="H300">
        <v>61.18</v>
      </c>
      <c r="I300">
        <v>43.86</v>
      </c>
      <c r="K300">
        <f t="shared" si="3"/>
        <v>709.09707170432807</v>
      </c>
      <c r="L300">
        <f t="shared" si="4"/>
        <v>698.01742995894767</v>
      </c>
      <c r="Q300">
        <v>58</v>
      </c>
      <c r="R300">
        <v>58</v>
      </c>
      <c r="T300" s="82" t="str">
        <f t="shared" si="9"/>
        <v/>
      </c>
      <c r="U300" s="82">
        <f t="shared" si="10"/>
        <v>661.73604017030027</v>
      </c>
      <c r="V300" s="82">
        <f t="shared" si="11"/>
        <v>661.73604017030027</v>
      </c>
      <c r="X300">
        <v>1</v>
      </c>
      <c r="Y300">
        <v>1</v>
      </c>
      <c r="Z300" s="8">
        <f t="shared" ref="Z300:AA300" si="64">IF(SUM(T295:T305)&gt;0,SUMPRODUCT(T295:T305,W295:W305)/SUM(W295:W305),"")</f>
        <v>351.34610272318537</v>
      </c>
      <c r="AA300" s="8">
        <f t="shared" si="64"/>
        <v>486.67628099114637</v>
      </c>
    </row>
    <row r="301" spans="1:27" ht="15.75" x14ac:dyDescent="0.25">
      <c r="A301" s="37">
        <v>1796</v>
      </c>
      <c r="B301" s="48">
        <v>9.61</v>
      </c>
      <c r="D301" s="47">
        <v>111.38317847464192</v>
      </c>
      <c r="E301" s="47">
        <v>108.56707547169812</v>
      </c>
      <c r="H301">
        <v>61.18</v>
      </c>
      <c r="I301">
        <v>43.86</v>
      </c>
      <c r="K301">
        <f t="shared" si="3"/>
        <v>709.09707170432807</v>
      </c>
      <c r="L301">
        <f t="shared" si="4"/>
        <v>691.16895706123739</v>
      </c>
      <c r="P301">
        <v>31.1</v>
      </c>
      <c r="Q301">
        <v>41.8</v>
      </c>
      <c r="R301">
        <v>39.799999999999997</v>
      </c>
      <c r="T301" s="82">
        <f t="shared" si="9"/>
        <v>351.34610272318537</v>
      </c>
      <c r="U301" s="82">
        <f t="shared" si="10"/>
        <v>472.22723774370252</v>
      </c>
      <c r="V301" s="82">
        <f t="shared" si="11"/>
        <v>449.63263306697036</v>
      </c>
      <c r="W301">
        <v>18</v>
      </c>
      <c r="X301">
        <v>79</v>
      </c>
      <c r="Y301">
        <v>97</v>
      </c>
      <c r="Z301" s="8">
        <f t="shared" ref="Z301:AA301" si="65">IF(SUM(T296:T306)&gt;0,SUMPRODUCT(T296:T306,W296:W306)/SUM(W296:W306),"")</f>
        <v>351.34610272318537</v>
      </c>
      <c r="AA301" s="8">
        <f t="shared" si="65"/>
        <v>485.25151167092116</v>
      </c>
    </row>
    <row r="302" spans="1:27" ht="15.75" x14ac:dyDescent="0.25">
      <c r="A302" s="37">
        <v>1797</v>
      </c>
      <c r="B302" s="48">
        <v>9.61</v>
      </c>
      <c r="D302" s="47">
        <v>111.38317847464192</v>
      </c>
      <c r="E302" s="47">
        <v>109.30955547112464</v>
      </c>
      <c r="H302">
        <v>61.18</v>
      </c>
      <c r="I302">
        <v>43.86</v>
      </c>
      <c r="K302">
        <f t="shared" si="3"/>
        <v>709.09707170432807</v>
      </c>
      <c r="L302">
        <f t="shared" si="4"/>
        <v>695.8957964332368</v>
      </c>
      <c r="Z302" s="8">
        <f t="shared" ref="Z302:AA302" si="66">IF(SUM(T297:T307)&gt;0,SUMPRODUCT(T297:T307,W297:W307)/SUM(W297:W307),"")</f>
        <v>351.34610272318537</v>
      </c>
      <c r="AA302" s="8">
        <f t="shared" si="66"/>
        <v>485.25151167092116</v>
      </c>
    </row>
    <row r="303" spans="1:27" ht="15.75" x14ac:dyDescent="0.25">
      <c r="A303" s="37">
        <v>1798</v>
      </c>
      <c r="B303" s="48">
        <v>9.61</v>
      </c>
      <c r="D303" s="47">
        <v>111.38317847464192</v>
      </c>
      <c r="E303" s="47">
        <v>113.7165019762846</v>
      </c>
      <c r="H303">
        <v>61.18</v>
      </c>
      <c r="I303">
        <v>43.86</v>
      </c>
      <c r="K303">
        <f t="shared" si="3"/>
        <v>709.09707170432807</v>
      </c>
      <c r="L303">
        <f t="shared" si="4"/>
        <v>723.95167439220518</v>
      </c>
      <c r="Z303" s="8">
        <f t="shared" ref="Z303:AA303" si="67">IF(SUM(T298:T308)&gt;0,SUMPRODUCT(T298:T308,W298:W308)/SUM(W298:W308),"")</f>
        <v>351.34610272318537</v>
      </c>
      <c r="AA303" s="8">
        <f t="shared" si="67"/>
        <v>478.84288741335752</v>
      </c>
    </row>
    <row r="304" spans="1:27" ht="15.75" x14ac:dyDescent="0.25">
      <c r="A304" s="37">
        <v>1799</v>
      </c>
      <c r="B304" s="48">
        <v>9.61</v>
      </c>
      <c r="D304" s="47">
        <v>111.38317847464192</v>
      </c>
      <c r="E304" s="47">
        <v>105.92884756995581</v>
      </c>
      <c r="H304">
        <v>61.18</v>
      </c>
      <c r="I304">
        <v>43.86</v>
      </c>
      <c r="K304">
        <f t="shared" si="3"/>
        <v>709.09707170432807</v>
      </c>
      <c r="L304">
        <f t="shared" si="4"/>
        <v>674.37324602808496</v>
      </c>
      <c r="Z304" s="8">
        <f t="shared" ref="Z304:AA304" si="68">IF(SUM(T299:T309)&gt;0,SUMPRODUCT(T299:T309,W299:W309)/SUM(W299:W309),"")</f>
        <v>351.34610272318537</v>
      </c>
      <c r="AA304" s="8">
        <f t="shared" si="68"/>
        <v>474.59609777403494</v>
      </c>
    </row>
    <row r="305" spans="1:27" ht="15.75" x14ac:dyDescent="0.25">
      <c r="A305" s="37">
        <v>1800</v>
      </c>
      <c r="B305" s="48">
        <v>9.61</v>
      </c>
      <c r="D305" s="47">
        <v>111.38317847464192</v>
      </c>
      <c r="E305" s="47">
        <v>100.50251256281406</v>
      </c>
      <c r="H305">
        <v>62.59</v>
      </c>
      <c r="I305">
        <v>41.09</v>
      </c>
      <c r="K305">
        <f t="shared" si="3"/>
        <v>725.4394527292236</v>
      </c>
      <c r="L305">
        <f t="shared" si="4"/>
        <v>654.57359638985781</v>
      </c>
      <c r="Z305" s="8">
        <f t="shared" ref="Z305:AA305" si="69">IF(SUM(T300:T310)&gt;0,SUMPRODUCT(T300:T310,W300:W310)/SUM(W300:W310),"")</f>
        <v>351.34610272318537</v>
      </c>
      <c r="AA305" s="8">
        <f t="shared" si="69"/>
        <v>474.59609777403494</v>
      </c>
    </row>
    <row r="306" spans="1:27" ht="15.75" x14ac:dyDescent="0.25">
      <c r="A306" s="37">
        <v>1801</v>
      </c>
      <c r="B306" s="48">
        <v>9.61</v>
      </c>
      <c r="D306" s="47">
        <v>111.38317847464192</v>
      </c>
      <c r="E306" s="47">
        <v>97.131245779878469</v>
      </c>
      <c r="H306">
        <v>62.59</v>
      </c>
      <c r="I306">
        <v>41.09</v>
      </c>
      <c r="K306">
        <f t="shared" si="3"/>
        <v>725.4394527292236</v>
      </c>
      <c r="L306">
        <f t="shared" si="4"/>
        <v>632.61651127602431</v>
      </c>
      <c r="Z306" s="8">
        <f t="shared" ref="Z306:AA306" si="70">IF(SUM(T301:T311)&gt;0,SUMPRODUCT(T301:T311,W301:W311)/SUM(W301:W311),"")</f>
        <v>351.34610272318537</v>
      </c>
      <c r="AA306" s="8">
        <f t="shared" si="70"/>
        <v>472.22723774370252</v>
      </c>
    </row>
    <row r="307" spans="1:27" ht="15.75" x14ac:dyDescent="0.25">
      <c r="A307" s="37">
        <v>1802</v>
      </c>
      <c r="B307" s="48">
        <v>9.61</v>
      </c>
      <c r="D307" s="47">
        <v>111.38317847464192</v>
      </c>
      <c r="E307" s="47">
        <v>102.02225177304967</v>
      </c>
      <c r="H307">
        <v>62.59</v>
      </c>
      <c r="I307">
        <v>41.09</v>
      </c>
      <c r="K307">
        <f t="shared" si="3"/>
        <v>725.4394527292236</v>
      </c>
      <c r="L307">
        <f t="shared" si="4"/>
        <v>664.47166893602287</v>
      </c>
      <c r="Z307" s="8" t="str">
        <f t="shared" ref="Z307:AA307" si="71">IF(SUM(T302:T312)&gt;0,SUMPRODUCT(T302:T312,W302:W312)/SUM(W302:W312),"")</f>
        <v/>
      </c>
      <c r="AA307" s="8" t="str">
        <f t="shared" si="71"/>
        <v/>
      </c>
    </row>
    <row r="308" spans="1:27" ht="15.75" x14ac:dyDescent="0.25">
      <c r="A308" s="37">
        <v>1803</v>
      </c>
      <c r="B308" s="48">
        <v>9.61</v>
      </c>
      <c r="D308" s="47">
        <v>111.38317847464192</v>
      </c>
      <c r="E308" s="47">
        <v>102.714298464834</v>
      </c>
      <c r="H308">
        <v>62.59</v>
      </c>
      <c r="I308">
        <v>41.09</v>
      </c>
      <c r="K308">
        <f>(H308*D308)/B308</f>
        <v>725.4394527292236</v>
      </c>
      <c r="L308">
        <f>(H308*E308)/B308</f>
        <v>668.97897408053711</v>
      </c>
      <c r="Z308" s="8" t="str">
        <f t="shared" ref="Z308:Z310" si="72">IF(SUM(T303:V313)&gt;0,SUMPRODUCT(T303:V313,W303:Y313)/SUM(W303:Y313),"")</f>
        <v/>
      </c>
    </row>
    <row r="309" spans="1:27" ht="15.75" x14ac:dyDescent="0.25">
      <c r="A309" s="37">
        <v>1804</v>
      </c>
      <c r="B309" s="48">
        <v>9.61</v>
      </c>
      <c r="D309" s="47">
        <v>111.38317847464192</v>
      </c>
      <c r="E309" s="47">
        <v>103.41579798705969</v>
      </c>
      <c r="H309">
        <v>62.59</v>
      </c>
      <c r="I309">
        <v>41.09</v>
      </c>
      <c r="K309">
        <f>(H309*D309)/B309</f>
        <v>725.4394527292236</v>
      </c>
      <c r="L309">
        <f>(H309*E309)/B309</f>
        <v>673.5478455785709</v>
      </c>
      <c r="Z309" s="8" t="str">
        <f t="shared" si="72"/>
        <v/>
      </c>
    </row>
    <row r="310" spans="1:27" ht="15.75" x14ac:dyDescent="0.25">
      <c r="A310" s="37">
        <v>1805</v>
      </c>
      <c r="B310" s="48">
        <v>9.61</v>
      </c>
      <c r="D310" s="47">
        <v>111.38317847464192</v>
      </c>
      <c r="E310" s="47">
        <v>98.528339041095919</v>
      </c>
      <c r="H310">
        <v>73.17</v>
      </c>
      <c r="I310">
        <v>46.11</v>
      </c>
      <c r="K310">
        <f>(H310*D310)/B310</f>
        <v>848.06526212170138</v>
      </c>
      <c r="L310">
        <f>(H310*E310)/B310</f>
        <v>750.18923700697076</v>
      </c>
      <c r="Z310" s="8" t="str">
        <f t="shared" si="72"/>
        <v/>
      </c>
    </row>
    <row r="311" spans="1:27" ht="15.75" x14ac:dyDescent="0.25">
      <c r="A311" s="37">
        <v>1806</v>
      </c>
      <c r="B311" s="48">
        <v>9.61</v>
      </c>
      <c r="D311" s="47">
        <v>111.38317847464192</v>
      </c>
      <c r="E311" s="47">
        <v>101.010101010101</v>
      </c>
      <c r="H311">
        <v>73.17</v>
      </c>
      <c r="I311">
        <v>46.11</v>
      </c>
      <c r="K311">
        <f>(H311*D311)/B311</f>
        <v>848.06526212170138</v>
      </c>
      <c r="L311">
        <f>(H311*E311)/B311</f>
        <v>769.08523318512914</v>
      </c>
    </row>
    <row r="312" spans="1:27" ht="15.75" x14ac:dyDescent="0.25">
      <c r="A312" s="37">
        <v>1807</v>
      </c>
      <c r="B312" s="48">
        <v>9.61</v>
      </c>
      <c r="D312" s="47">
        <v>111.38317847464192</v>
      </c>
      <c r="E312" s="47">
        <v>102.49474527965799</v>
      </c>
      <c r="H312">
        <v>73.17</v>
      </c>
      <c r="I312">
        <v>46.11</v>
      </c>
      <c r="K312">
        <f>(H312*D312)/B312</f>
        <v>848.06526212170138</v>
      </c>
      <c r="L312">
        <f>(H312*E312)/B312</f>
        <v>780.38923122919618</v>
      </c>
    </row>
    <row r="313" spans="1:27" ht="15.75" x14ac:dyDescent="0.25">
      <c r="A313" s="37">
        <v>1808</v>
      </c>
      <c r="B313" s="48">
        <v>9.61</v>
      </c>
      <c r="D313" s="47">
        <v>111.38317847464192</v>
      </c>
      <c r="E313" s="47">
        <v>101.09845760566121</v>
      </c>
    </row>
    <row r="314" spans="1:27" ht="15.75" x14ac:dyDescent="0.25">
      <c r="A314" s="37">
        <v>1809</v>
      </c>
      <c r="B314" s="48">
        <v>9.61</v>
      </c>
      <c r="D314" s="47">
        <v>111.38317847464192</v>
      </c>
      <c r="E314" s="47">
        <v>99.739701934439395</v>
      </c>
    </row>
    <row r="315" spans="1:27" ht="15.75" x14ac:dyDescent="0.25">
      <c r="A315" s="37">
        <v>1810</v>
      </c>
      <c r="B315" s="48">
        <v>9.61</v>
      </c>
      <c r="D315" s="47">
        <v>111.38317847464192</v>
      </c>
      <c r="E315" s="47">
        <v>98.416985052777235</v>
      </c>
    </row>
    <row r="316" spans="1:27" ht="15.75" x14ac:dyDescent="0.25">
      <c r="A316" s="37">
        <v>1811</v>
      </c>
      <c r="B316" s="48">
        <v>9.61</v>
      </c>
      <c r="D316" s="47">
        <v>111.38317847464192</v>
      </c>
      <c r="E316" s="47">
        <v>97.131245779878469</v>
      </c>
    </row>
    <row r="317" spans="1:27" ht="15.75" x14ac:dyDescent="0.25">
      <c r="A317" s="37">
        <v>1812</v>
      </c>
      <c r="B317" s="48">
        <v>9.61</v>
      </c>
      <c r="D317" s="47">
        <v>111.38317847464192</v>
      </c>
      <c r="E317" s="47">
        <v>89.991476384110115</v>
      </c>
    </row>
    <row r="318" spans="1:27" ht="15.75" x14ac:dyDescent="0.25">
      <c r="A318" s="37">
        <v>1813</v>
      </c>
      <c r="B318" s="48">
        <v>9.61</v>
      </c>
      <c r="D318" s="47">
        <v>111.38317847464192</v>
      </c>
      <c r="E318" s="47">
        <v>84.469392248972397</v>
      </c>
    </row>
    <row r="319" spans="1:27" ht="15.75" x14ac:dyDescent="0.25">
      <c r="A319" s="37">
        <v>1814</v>
      </c>
      <c r="B319" s="48">
        <v>9.61</v>
      </c>
      <c r="D319" s="47">
        <v>111.38317847464192</v>
      </c>
      <c r="E319" s="47">
        <v>91.800494575622196</v>
      </c>
    </row>
    <row r="320" spans="1:27" ht="15.75" x14ac:dyDescent="0.25">
      <c r="A320" s="37">
        <v>1815</v>
      </c>
      <c r="B320" s="48">
        <v>9.61</v>
      </c>
      <c r="D320" s="47">
        <v>111.38317847464192</v>
      </c>
      <c r="E320" s="47">
        <v>91.016371401455245</v>
      </c>
    </row>
    <row r="321" spans="1:5" ht="15.75" x14ac:dyDescent="0.25">
      <c r="A321" s="37">
        <v>1816</v>
      </c>
      <c r="B321" s="48">
        <v>9.61</v>
      </c>
      <c r="D321" s="47">
        <v>104.61918181818181</v>
      </c>
      <c r="E321" s="47">
        <v>113.04626719056976</v>
      </c>
    </row>
    <row r="322" spans="1:5" ht="15.75" x14ac:dyDescent="0.25">
      <c r="A322" s="37">
        <v>1817</v>
      </c>
      <c r="B322" s="48">
        <v>9.61</v>
      </c>
      <c r="D322" s="47">
        <v>104.61918181818181</v>
      </c>
      <c r="E322" s="47">
        <v>110.40013430544897</v>
      </c>
    </row>
    <row r="323" spans="1:5" ht="15.75" x14ac:dyDescent="0.25">
      <c r="A323" s="37">
        <v>1818</v>
      </c>
      <c r="B323" s="48">
        <v>9.61</v>
      </c>
      <c r="D323" s="47">
        <v>104.61918181818181</v>
      </c>
      <c r="E323" s="47">
        <v>106.83354994430005</v>
      </c>
    </row>
    <row r="324" spans="1:5" ht="15.75" x14ac:dyDescent="0.25">
      <c r="A324" s="37">
        <v>1819</v>
      </c>
      <c r="B324" s="48">
        <v>9.61</v>
      </c>
      <c r="D324" s="47">
        <v>104.61918181818181</v>
      </c>
      <c r="E324" s="47">
        <v>108.03708223807737</v>
      </c>
    </row>
    <row r="325" spans="1:5" ht="15.75" x14ac:dyDescent="0.25">
      <c r="A325" s="37">
        <v>1820</v>
      </c>
      <c r="B325" s="48">
        <v>9.61</v>
      </c>
      <c r="D325" s="47">
        <v>104.61918181818181</v>
      </c>
      <c r="E325" s="47">
        <v>114.25843923749007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85" zoomScaleNormal="85" workbookViewId="0">
      <pane xSplit="1" ySplit="3" topLeftCell="BY194" activePane="bottomRight" state="frozen"/>
      <selection pane="topRight" activeCell="B1" sqref="B1"/>
      <selection pane="bottomLeft" activeCell="A4" sqref="A4"/>
      <selection pane="bottomRight" activeCell="CE206" sqref="CE206"/>
    </sheetView>
  </sheetViews>
  <sheetFormatPr defaultRowHeight="15" x14ac:dyDescent="0.25"/>
  <cols>
    <col min="1" max="1" width="6.28515625" bestFit="1" customWidth="1"/>
    <col min="2" max="22" width="9" style="8" customWidth="1"/>
    <col min="23" max="23" width="9" customWidth="1"/>
    <col min="24" max="29" width="9" style="8" customWidth="1"/>
    <col min="30" max="31" width="9" customWidth="1"/>
    <col min="33" max="33" width="7.42578125" style="51" customWidth="1"/>
    <col min="34" max="43" width="7.42578125" style="52" customWidth="1"/>
    <col min="44" max="44" width="7.42578125" style="54" customWidth="1"/>
    <col min="45" max="45" width="7.42578125" customWidth="1"/>
    <col min="46" max="55" width="7.42578125" style="8" customWidth="1"/>
    <col min="56" max="57" width="7.42578125" customWidth="1"/>
    <col min="58" max="58" width="7.42578125" style="8" customWidth="1"/>
    <col min="59" max="60" width="7.42578125" customWidth="1"/>
    <col min="61" max="62" width="7.42578125" style="87" customWidth="1"/>
    <col min="63" max="63" width="7.42578125" style="84" customWidth="1"/>
    <col min="64" max="64" width="7.42578125" customWidth="1"/>
    <col min="65" max="68" width="8.5703125" style="8" customWidth="1"/>
    <col min="69" max="69" width="7.42578125" customWidth="1"/>
    <col min="70" max="71" width="10" style="8" customWidth="1"/>
    <col min="72" max="75" width="10" customWidth="1"/>
    <col min="76" max="79" width="10" style="14" customWidth="1"/>
    <col min="80" max="83" width="10" style="8" customWidth="1"/>
    <col min="84" max="84" width="9.140625" customWidth="1"/>
    <col min="85" max="86" width="11.140625" customWidth="1"/>
    <col min="94" max="94" width="12.7109375" style="8" bestFit="1" customWidth="1"/>
    <col min="95" max="95" width="11.140625" style="8" customWidth="1"/>
  </cols>
  <sheetData>
    <row r="1" spans="1:95" x14ac:dyDescent="0.25">
      <c r="B1" s="8" t="s">
        <v>212</v>
      </c>
      <c r="M1" s="8" t="s">
        <v>214</v>
      </c>
      <c r="X1" s="8" t="s">
        <v>213</v>
      </c>
      <c r="AE1" t="s">
        <v>215</v>
      </c>
      <c r="AG1" s="95" t="s">
        <v>253</v>
      </c>
      <c r="AH1" s="49"/>
      <c r="AI1" s="49"/>
      <c r="AJ1" s="49"/>
      <c r="AK1" s="49"/>
      <c r="AL1" s="49"/>
      <c r="AM1" s="49"/>
      <c r="AN1" s="49"/>
      <c r="AO1" s="49"/>
      <c r="AP1" s="49"/>
      <c r="AQ1" s="49"/>
      <c r="AR1" s="50"/>
      <c r="AT1" s="8" t="s">
        <v>325</v>
      </c>
      <c r="BE1" s="96" t="s">
        <v>327</v>
      </c>
      <c r="BI1" s="90" t="s">
        <v>342</v>
      </c>
      <c r="BK1" s="84" t="s">
        <v>343</v>
      </c>
      <c r="BM1" s="7" t="s">
        <v>326</v>
      </c>
      <c r="BR1" s="7" t="s">
        <v>329</v>
      </c>
      <c r="BU1" s="2" t="s">
        <v>330</v>
      </c>
      <c r="BX1" s="80" t="s">
        <v>334</v>
      </c>
      <c r="CB1" s="7" t="s">
        <v>331</v>
      </c>
      <c r="CG1" s="94" t="s">
        <v>331</v>
      </c>
      <c r="CJ1" t="s">
        <v>349</v>
      </c>
      <c r="CN1" t="s">
        <v>347</v>
      </c>
      <c r="CP1" s="94" t="s">
        <v>353</v>
      </c>
    </row>
    <row r="2" spans="1:95" x14ac:dyDescent="0.25">
      <c r="B2" s="8" t="str">
        <f>'2 - Eltis SlaveAssessment'!BX2</f>
        <v>Total [transatlantic]</v>
      </c>
      <c r="D2" s="8" t="str">
        <f>'2 - Eltis SlaveAssessment'!AT2</f>
        <v>Dutch Caribbean</v>
      </c>
      <c r="F2" s="8" t="str">
        <f>'2 - Eltis SlaveAssessment'!AV2</f>
        <v>Dutch Guianas</v>
      </c>
      <c r="H2" s="8" t="str">
        <f>'2 - Eltis SlaveAssessment'!BJ1</f>
        <v>Brazil</v>
      </c>
      <c r="J2" s="8" t="s">
        <v>252</v>
      </c>
      <c r="M2" s="8" t="str">
        <f>'1 - Eltis SlaveVoyages'!GF2</f>
        <v>Total [transatlantic]</v>
      </c>
      <c r="O2" s="8" t="str">
        <f>'1 - Eltis SlaveVoyages'!BZ2</f>
        <v>Dutch Caribbean</v>
      </c>
      <c r="Q2" s="8" t="str">
        <f>'1 - Eltis SlaveVoyages'!CB2</f>
        <v>Dutch Guianas</v>
      </c>
      <c r="S2" s="8" t="str">
        <f>'1 - Eltis SlaveVoyages'!EL1</f>
        <v>Brazil</v>
      </c>
      <c r="U2" s="8" t="s">
        <v>252</v>
      </c>
      <c r="X2" s="8" t="str">
        <f>'3 - Paesie'!AB2</f>
        <v>Aankoop (illegale handel)</v>
      </c>
      <c r="AA2" s="8" t="str">
        <f>'3 - Paesie'!AE2</f>
        <v>Verkoop (illegale handel)</v>
      </c>
      <c r="AE2" t="s">
        <v>211</v>
      </c>
      <c r="AG2" s="51" t="s">
        <v>7</v>
      </c>
      <c r="AI2" s="52" t="s">
        <v>46</v>
      </c>
      <c r="AK2" s="52" t="s">
        <v>47</v>
      </c>
      <c r="AM2" s="52" t="s">
        <v>4</v>
      </c>
      <c r="AO2" s="52" t="s">
        <v>252</v>
      </c>
      <c r="AQ2" s="53" t="s">
        <v>257</v>
      </c>
      <c r="AT2" s="69" t="s">
        <v>309</v>
      </c>
      <c r="AU2" s="69"/>
      <c r="AV2" s="69" t="s">
        <v>310</v>
      </c>
      <c r="AW2" s="69"/>
      <c r="AX2" s="92"/>
      <c r="AY2" s="8" t="s">
        <v>345</v>
      </c>
      <c r="AZ2" s="69" t="s">
        <v>346</v>
      </c>
      <c r="BA2" s="69" t="s">
        <v>311</v>
      </c>
      <c r="BB2" s="69"/>
      <c r="BC2" s="69"/>
      <c r="BD2" s="58"/>
      <c r="BE2" t="s">
        <v>261</v>
      </c>
      <c r="BF2" s="69" t="s">
        <v>322</v>
      </c>
      <c r="BG2" s="57" t="s">
        <v>272</v>
      </c>
      <c r="BH2" s="57"/>
      <c r="BI2" s="88" t="s">
        <v>340</v>
      </c>
      <c r="BJ2" s="88" t="s">
        <v>341</v>
      </c>
      <c r="BK2" s="85"/>
      <c r="BL2" s="91"/>
      <c r="BM2" s="70" t="s">
        <v>160</v>
      </c>
      <c r="BN2" s="70" t="s">
        <v>322</v>
      </c>
      <c r="BO2" s="70" t="s">
        <v>272</v>
      </c>
      <c r="BP2" s="70" t="s">
        <v>328</v>
      </c>
      <c r="BR2" s="70" t="s">
        <v>322</v>
      </c>
      <c r="BS2" s="70" t="s">
        <v>272</v>
      </c>
      <c r="BU2" s="70" t="s">
        <v>322</v>
      </c>
      <c r="BV2" s="70" t="s">
        <v>272</v>
      </c>
      <c r="BX2" s="81" t="s">
        <v>322</v>
      </c>
      <c r="BY2" s="81"/>
      <c r="BZ2" s="81" t="s">
        <v>272</v>
      </c>
      <c r="CB2" s="70" t="s">
        <v>322</v>
      </c>
      <c r="CC2" s="70"/>
      <c r="CD2" s="70" t="s">
        <v>272</v>
      </c>
      <c r="CG2" s="2" t="s">
        <v>335</v>
      </c>
      <c r="CH2" s="2" t="s">
        <v>336</v>
      </c>
      <c r="CJ2" t="s">
        <v>352</v>
      </c>
      <c r="CL2" t="s">
        <v>351</v>
      </c>
      <c r="CN2" t="s">
        <v>348</v>
      </c>
    </row>
    <row r="3" spans="1:95" x14ac:dyDescent="0.25">
      <c r="B3" s="8" t="str">
        <f>'2 - Eltis SlaveAssessment'!BX3</f>
        <v>Embarked</v>
      </c>
      <c r="C3" s="8" t="str">
        <f>'2 - Eltis SlaveAssessment'!BY3</f>
        <v>Disembarked</v>
      </c>
      <c r="D3" s="8" t="str">
        <f>'2 - Eltis SlaveAssessment'!AT3</f>
        <v>Embarked</v>
      </c>
      <c r="E3" s="8" t="str">
        <f>'2 - Eltis SlaveAssessment'!AU3</f>
        <v>Disembarked</v>
      </c>
      <c r="F3" s="8" t="str">
        <f>'2 - Eltis SlaveAssessment'!AV3</f>
        <v>Embarked</v>
      </c>
      <c r="G3" s="8" t="str">
        <f>'2 - Eltis SlaveAssessment'!AW3</f>
        <v>Disembarked</v>
      </c>
      <c r="H3" s="8" t="s">
        <v>100</v>
      </c>
      <c r="I3" s="8" t="s">
        <v>101</v>
      </c>
      <c r="J3" s="8" t="s">
        <v>100</v>
      </c>
      <c r="K3" s="8" t="s">
        <v>101</v>
      </c>
      <c r="M3" s="8" t="str">
        <f>'1 - Eltis SlaveVoyages'!GF3</f>
        <v>Embarked</v>
      </c>
      <c r="N3" s="8" t="str">
        <f>'1 - Eltis SlaveVoyages'!GG3</f>
        <v>Disembarked</v>
      </c>
      <c r="O3" s="8" t="str">
        <f>'1 - Eltis SlaveVoyages'!BZ3</f>
        <v>Embarked</v>
      </c>
      <c r="P3" s="8" t="str">
        <f>'1 - Eltis SlaveVoyages'!CA3</f>
        <v>Disembarked</v>
      </c>
      <c r="Q3" s="8" t="str">
        <f>'1 - Eltis SlaveVoyages'!CB3</f>
        <v>Embarked</v>
      </c>
      <c r="R3" s="8" t="str">
        <f>'1 - Eltis SlaveVoyages'!CC3</f>
        <v>Disembarked</v>
      </c>
      <c r="S3" s="8" t="s">
        <v>100</v>
      </c>
      <c r="T3" s="8" t="s">
        <v>101</v>
      </c>
      <c r="U3" s="8" t="s">
        <v>100</v>
      </c>
      <c r="V3" s="8" t="s">
        <v>101</v>
      </c>
      <c r="X3" s="8" t="str">
        <f>'3 - Paesie'!AB3</f>
        <v>Laag</v>
      </c>
      <c r="Y3" s="8" t="str">
        <f>'3 - Paesie'!AC3</f>
        <v>Hoog</v>
      </c>
      <c r="Z3" s="8" t="str">
        <f>'3 - Paesie'!AD3</f>
        <v>Gemiddeld</v>
      </c>
      <c r="AA3" s="8" t="str">
        <f>'3 - Paesie'!AE3</f>
        <v>Laag</v>
      </c>
      <c r="AB3" s="8" t="str">
        <f>'3 - Paesie'!AF3</f>
        <v>Hoog</v>
      </c>
      <c r="AC3" s="8" t="str">
        <f>'3 - Paesie'!AG3</f>
        <v>Rechtdoor</v>
      </c>
      <c r="AE3" t="s">
        <v>100</v>
      </c>
      <c r="AG3" s="51" t="s">
        <v>100</v>
      </c>
      <c r="AH3" s="52" t="s">
        <v>101</v>
      </c>
      <c r="AI3" s="52" t="s">
        <v>100</v>
      </c>
      <c r="AJ3" s="52" t="s">
        <v>101</v>
      </c>
      <c r="AK3" s="52" t="s">
        <v>100</v>
      </c>
      <c r="AL3" s="52" t="s">
        <v>101</v>
      </c>
      <c r="AM3" s="52" t="s">
        <v>100</v>
      </c>
      <c r="AN3" s="52" t="s">
        <v>101</v>
      </c>
      <c r="AO3" s="52" t="s">
        <v>100</v>
      </c>
      <c r="AP3" s="52" t="s">
        <v>101</v>
      </c>
      <c r="AQ3" s="52" t="s">
        <v>100</v>
      </c>
      <c r="AR3" s="55" t="s">
        <v>101</v>
      </c>
      <c r="AT3" s="69" t="s">
        <v>306</v>
      </c>
      <c r="AU3" s="69" t="s">
        <v>307</v>
      </c>
      <c r="AV3" s="69" t="s">
        <v>306</v>
      </c>
      <c r="AW3" s="69" t="s">
        <v>307</v>
      </c>
      <c r="AX3" s="69" t="s">
        <v>308</v>
      </c>
      <c r="AY3" s="69" t="s">
        <v>308</v>
      </c>
      <c r="AZ3" s="70" t="s">
        <v>319</v>
      </c>
      <c r="BA3" s="69" t="s">
        <v>306</v>
      </c>
      <c r="BB3" s="69" t="s">
        <v>307</v>
      </c>
      <c r="BC3" s="92" t="s">
        <v>308</v>
      </c>
      <c r="BE3" s="71" t="s">
        <v>323</v>
      </c>
      <c r="BF3" s="69" t="s">
        <v>324</v>
      </c>
      <c r="BG3" s="57" t="s">
        <v>323</v>
      </c>
      <c r="BH3" s="83"/>
      <c r="BI3" s="93">
        <v>0.629</v>
      </c>
      <c r="BJ3" s="93">
        <f>2/3</f>
        <v>0.66666666666666663</v>
      </c>
      <c r="BK3" s="86" t="s">
        <v>344</v>
      </c>
      <c r="BX3" s="14" t="s">
        <v>332</v>
      </c>
      <c r="BY3" s="14" t="s">
        <v>333</v>
      </c>
      <c r="BZ3" s="14" t="s">
        <v>332</v>
      </c>
      <c r="CA3" s="14" t="s">
        <v>333</v>
      </c>
      <c r="CB3" s="8" t="s">
        <v>332</v>
      </c>
      <c r="CC3" s="8" t="s">
        <v>333</v>
      </c>
      <c r="CD3" s="8" t="s">
        <v>332</v>
      </c>
      <c r="CE3" s="8" t="s">
        <v>333</v>
      </c>
      <c r="CJ3" t="s">
        <v>322</v>
      </c>
      <c r="CK3" t="s">
        <v>350</v>
      </c>
      <c r="CL3" t="s">
        <v>335</v>
      </c>
      <c r="CM3" t="s">
        <v>336</v>
      </c>
      <c r="CN3" s="16">
        <v>90</v>
      </c>
      <c r="CO3" s="16">
        <v>110</v>
      </c>
      <c r="CP3" s="8">
        <f>CN3</f>
        <v>90</v>
      </c>
      <c r="CQ3" s="8">
        <f>CO3</f>
        <v>110</v>
      </c>
    </row>
    <row r="4" spans="1:95" x14ac:dyDescent="0.25">
      <c r="A4">
        <v>1596</v>
      </c>
      <c r="B4" s="8">
        <f>'2 - Eltis SlaveAssessment'!BX4</f>
        <v>0</v>
      </c>
      <c r="C4" s="8">
        <f>'2 - Eltis SlaveAssessment'!BY4</f>
        <v>0</v>
      </c>
      <c r="D4" s="8">
        <f>'2 - Eltis SlaveAssessment'!AT4</f>
        <v>0</v>
      </c>
      <c r="E4" s="8">
        <f>'2 - Eltis SlaveAssessment'!AU4</f>
        <v>0</v>
      </c>
      <c r="F4" s="8">
        <f>'2 - Eltis SlaveAssessment'!AV4</f>
        <v>0</v>
      </c>
      <c r="G4" s="8">
        <f>'2 - Eltis SlaveAssessment'!AW4</f>
        <v>0</v>
      </c>
      <c r="H4" s="8">
        <f>'2 - Eltis SlaveAssessment'!BJ4+'2 - Eltis SlaveAssessment'!BL4+'2 - Eltis SlaveAssessment'!BN4+'2 - Eltis SlaveAssessment'!BP4+'2 - Eltis SlaveAssessment'!BR4</f>
        <v>0</v>
      </c>
      <c r="I4" s="8">
        <f>'2 - Eltis SlaveAssessment'!BK4+'2 - Eltis SlaveAssessment'!BM4+'2 - Eltis SlaveAssessment'!BO4+'2 - Eltis SlaveAssessment'!BQ4+'2 - Eltis SlaveAssessment'!BS4</f>
        <v>0</v>
      </c>
      <c r="J4" s="8">
        <f>'2 - Eltis SlaveAssessment'!N4+'2 - Eltis SlaveAssessment'!P4+'2 - Eltis SlaveAssessment'!R4+'2 - Eltis SlaveAssessment'!T4+'2 - Eltis SlaveAssessment'!V4+'2 - Eltis SlaveAssessment'!X4+'2 - Eltis SlaveAssessment'!Z4+'2 - Eltis SlaveAssessment'!AB4+'2 - Eltis SlaveAssessment'!AD4+'2 - Eltis SlaveAssessment'!AF4+'2 - Eltis SlaveAssessment'!AH4+'2 - Eltis SlaveAssessment'!AJ4+'2 - Eltis SlaveAssessment'!AL4+'2 - Eltis SlaveAssessment'!AN4+'2 - Eltis SlaveAssessment'!AP4+'2 - Eltis SlaveAssessment'!AR4+'2 - Eltis SlaveAssessment'!AX4+'2 - Eltis SlaveAssessment'!AZ4+'2 - Eltis SlaveAssessment'!BB4+'2 - Eltis SlaveAssessment'!BD4+'2 - Eltis SlaveAssessment'!BF4+'2 - Eltis SlaveAssessment'!BH4</f>
        <v>0</v>
      </c>
      <c r="K4" s="8">
        <f>'2 - Eltis SlaveAssessment'!O4+'2 - Eltis SlaveAssessment'!Q4+'2 - Eltis SlaveAssessment'!S4+'2 - Eltis SlaveAssessment'!U4+'2 - Eltis SlaveAssessment'!W4+'2 - Eltis SlaveAssessment'!Y4+'2 - Eltis SlaveAssessment'!AA4+'2 - Eltis SlaveAssessment'!AC4+'2 - Eltis SlaveAssessment'!AE4+'2 - Eltis SlaveAssessment'!AG4+'2 - Eltis SlaveAssessment'!AI4+'2 - Eltis SlaveAssessment'!AK4+'2 - Eltis SlaveAssessment'!AM4+'2 - Eltis SlaveAssessment'!AO4+'2 - Eltis SlaveAssessment'!AQ4+'2 - Eltis SlaveAssessment'!AS4+'2 - Eltis SlaveAssessment'!AY4+'2 - Eltis SlaveAssessment'!BA4+'2 - Eltis SlaveAssessment'!BC4+'2 - Eltis SlaveAssessment'!BE4+'2 - Eltis SlaveAssessment'!BG4+'2 - Eltis SlaveAssessment'!BI4</f>
        <v>0</v>
      </c>
      <c r="M4" s="8">
        <f>'1 - Eltis SlaveVoyages'!GF4</f>
        <v>0</v>
      </c>
      <c r="N4" s="8">
        <f>'1 - Eltis SlaveVoyages'!GG4</f>
        <v>0</v>
      </c>
      <c r="O4" s="8">
        <f>'1 - Eltis SlaveVoyages'!BZ4</f>
        <v>0</v>
      </c>
      <c r="P4" s="8">
        <f>'1 - Eltis SlaveVoyages'!CA4</f>
        <v>0</v>
      </c>
      <c r="Q4" s="8">
        <f>'1 - Eltis SlaveVoyages'!CB4</f>
        <v>0</v>
      </c>
      <c r="R4" s="8">
        <f>'1 - Eltis SlaveVoyages'!CC4</f>
        <v>0</v>
      </c>
      <c r="S4" s="8">
        <f>'1 - Eltis SlaveVoyages'!EL4+'1 - Eltis SlaveVoyages'!EN4+'1 - Eltis SlaveVoyages'!EP4+'1 - Eltis SlaveVoyages'!ER4+'1 - Eltis SlaveVoyages'!ET4</f>
        <v>0</v>
      </c>
      <c r="T4" s="8">
        <f>'1 - Eltis SlaveVoyages'!EM4+'1 - Eltis SlaveVoyages'!EO4+'1 - Eltis SlaveVoyages'!EQ4+'1 - Eltis SlaveVoyages'!ES4+'1 - Eltis SlaveVoyages'!EU4</f>
        <v>0</v>
      </c>
      <c r="U4" s="8">
        <f>'1 - Eltis SlaveVoyages'!BR4+'1 - Eltis SlaveVoyages'!BT4+'1 - Eltis SlaveVoyages'!BV4+'1 - Eltis SlaveVoyages'!CF4+'1 - Eltis SlaveVoyages'!CH4+'1 - Eltis SlaveVoyages'!CJ4+'1 - Eltis SlaveVoyages'!CL4+'1 - Eltis SlaveVoyages'!CN4+'1 - Eltis SlaveVoyages'!CP4+'1 - Eltis SlaveVoyages'!CR4+'1 - Eltis SlaveVoyages'!CT4+'1 - Eltis SlaveVoyages'!CV4+'1 - Eltis SlaveVoyages'!CX4+'1 - Eltis SlaveVoyages'!CZ4+'1 - Eltis SlaveVoyages'!DB4+'1 - Eltis SlaveVoyages'!DD4+'1 - Eltis SlaveVoyages'!DF4+'1 - Eltis SlaveVoyages'!DH4+'1 - Eltis SlaveVoyages'!DJ4+'1 - Eltis SlaveVoyages'!DL4+'1 - Eltis SlaveVoyages'!DN4+'1 - Eltis SlaveVoyages'!DP4+'1 - Eltis SlaveVoyages'!DR4+'1 - Eltis SlaveVoyages'!DT4+'1 - Eltis SlaveVoyages'!DV4+'1 - Eltis SlaveVoyages'!DX4+'1 - Eltis SlaveVoyages'!DZ4+'1 - Eltis SlaveVoyages'!EB4+'1 - Eltis SlaveVoyages'!ED4+'1 - Eltis SlaveVoyages'!EF4+'1 - Eltis SlaveVoyages'!EH4+'1 - Eltis SlaveVoyages'!EJ4+'1 - Eltis SlaveVoyages'!FP4+'1 - Eltis SlaveVoyages'!FT4+'1 - Eltis SlaveVoyages'!FV4</f>
        <v>0</v>
      </c>
      <c r="V4" s="8">
        <f>'1 - Eltis SlaveVoyages'!BS4+'1 - Eltis SlaveVoyages'!BU4+'1 - Eltis SlaveVoyages'!BW4+'1 - Eltis SlaveVoyages'!CG4+'1 - Eltis SlaveVoyages'!CI4+'1 - Eltis SlaveVoyages'!CK4+'1 - Eltis SlaveVoyages'!CM4+'1 - Eltis SlaveVoyages'!CO4+'1 - Eltis SlaveVoyages'!CQ4+'1 - Eltis SlaveVoyages'!CS4+'1 - Eltis SlaveVoyages'!CU4+'1 - Eltis SlaveVoyages'!CW4+'1 - Eltis SlaveVoyages'!CY4+'1 - Eltis SlaveVoyages'!DA4+'1 - Eltis SlaveVoyages'!DC4+'1 - Eltis SlaveVoyages'!DE4+'1 - Eltis SlaveVoyages'!DG4+'1 - Eltis SlaveVoyages'!DI4+'1 - Eltis SlaveVoyages'!DK4+'1 - Eltis SlaveVoyages'!DM4+'1 - Eltis SlaveVoyages'!DO4+'1 - Eltis SlaveVoyages'!DQ4+'1 - Eltis SlaveVoyages'!DS4+'1 - Eltis SlaveVoyages'!DU4+'1 - Eltis SlaveVoyages'!DW4+'1 - Eltis SlaveVoyages'!DY4+'1 - Eltis SlaveVoyages'!EA4+'1 - Eltis SlaveVoyages'!EC4+'1 - Eltis SlaveVoyages'!EE4+'1 - Eltis SlaveVoyages'!EG4+'1 - Eltis SlaveVoyages'!EI4+'1 - Eltis SlaveVoyages'!EK4+'1 - Eltis SlaveVoyages'!FQ4+'1 - Eltis SlaveVoyages'!FU4+'1 - Eltis SlaveVoyages'!FW4</f>
        <v>0</v>
      </c>
      <c r="AE4" s="11">
        <f t="shared" ref="AE4:AE67" si="0">X4+M4</f>
        <v>0</v>
      </c>
      <c r="AG4" s="51">
        <f>IF(X4&gt;0,(M4+X4),B4)</f>
        <v>0</v>
      </c>
      <c r="AH4" s="52">
        <f>IF(AA4&gt;0,(N4+AA4),C4)</f>
        <v>0</v>
      </c>
      <c r="AI4" s="52">
        <f>IF(X4&gt;0,O4,D4)</f>
        <v>0</v>
      </c>
      <c r="AJ4" s="52">
        <f>IF(AA4&gt;0,P4,E4)</f>
        <v>0</v>
      </c>
      <c r="AK4" s="52">
        <f>IF(X4&gt;0,Q4,F4)</f>
        <v>0</v>
      </c>
      <c r="AL4" s="52">
        <f>IF(AA4&gt;0,R4,G4)</f>
        <v>0</v>
      </c>
      <c r="AM4" s="52">
        <f>IF(X4&gt;0,S4,H4)</f>
        <v>0</v>
      </c>
      <c r="AN4" s="52">
        <f>IF(AA4&gt;0,T4,I4)</f>
        <v>0</v>
      </c>
      <c r="AO4" s="52">
        <f>IF(X4&gt;0,(X4+U4),J4)</f>
        <v>0</v>
      </c>
      <c r="AP4" s="52">
        <f>IF(AA4&gt;0,(AA4+V4),K4)</f>
        <v>0</v>
      </c>
      <c r="AQ4" s="52">
        <f t="shared" ref="AQ4:AR4" si="1">AG4-AI4-AK4-AM4-AO4</f>
        <v>0</v>
      </c>
      <c r="AR4" s="56">
        <f t="shared" si="1"/>
        <v>0</v>
      </c>
      <c r="AT4" s="8" t="str">
        <f>IF('4 - Prijzen'!O8&gt;0,'4 - Prijzen'!O8,"")</f>
        <v/>
      </c>
      <c r="AU4" s="8" t="str">
        <f>IF('4 - Prijzen'!P8&gt;0,'4 - Prijzen'!P8,"")</f>
        <v/>
      </c>
      <c r="AV4" s="8" t="str">
        <f>IF('4 - Prijzen'!BC8&gt;0,'4 - Prijzen'!BC8,"")</f>
        <v/>
      </c>
      <c r="AW4" s="8" t="str">
        <f>IF('4 - Prijzen'!BD8&gt;0,'4 - Prijzen'!BD8,"")</f>
        <v/>
      </c>
      <c r="AY4" s="8" t="str">
        <f>IF('4 - Prijzen'!BF8&gt;0,'4 - Prijzen'!BF8,"")</f>
        <v/>
      </c>
      <c r="AZ4" s="8" t="str">
        <f>IF('4 - Prijzen'!BG8&gt;0,'4 - Prijzen'!BG8,"")</f>
        <v/>
      </c>
      <c r="BA4" s="8" t="str">
        <f>IF('4 - Prijzen'!BV8&gt;0,'4 - Prijzen'!BV8,"")</f>
        <v/>
      </c>
      <c r="BB4" s="8" t="str">
        <f>IF('4 - Prijzen'!BW8&gt;0,'4 - Prijzen'!BW8,"")</f>
        <v/>
      </c>
      <c r="BI4" s="87">
        <f>BI3</f>
        <v>0.629</v>
      </c>
      <c r="BJ4" s="87">
        <f>BJ3</f>
        <v>0.66666666666666663</v>
      </c>
      <c r="BK4" s="84">
        <f>(1*BI4)+((1-(1*BI4))*BJ4)</f>
        <v>0.8763333333333333</v>
      </c>
      <c r="CN4">
        <f>CN3</f>
        <v>90</v>
      </c>
      <c r="CO4">
        <f>CO3</f>
        <v>110</v>
      </c>
      <c r="CP4" s="8">
        <f>IF(CG4,MIN(CG4:CH4),CN4*AG4)</f>
        <v>0</v>
      </c>
      <c r="CQ4" s="8">
        <f>IF(CG4,MAX(CG4:CH4),CO4*AG4)</f>
        <v>0</v>
      </c>
    </row>
    <row r="5" spans="1:95" x14ac:dyDescent="0.25">
      <c r="A5">
        <v>1597</v>
      </c>
      <c r="B5" s="8">
        <f>'2 - Eltis SlaveAssessment'!BX5</f>
        <v>1002</v>
      </c>
      <c r="C5" s="8">
        <f>'2 - Eltis SlaveAssessment'!BY5</f>
        <v>861</v>
      </c>
      <c r="D5" s="8">
        <f>'2 - Eltis SlaveAssessment'!AT5</f>
        <v>0</v>
      </c>
      <c r="E5" s="8">
        <f>'2 - Eltis SlaveAssessment'!AU5</f>
        <v>0</v>
      </c>
      <c r="F5" s="8">
        <f>'2 - Eltis SlaveAssessment'!AV5</f>
        <v>0</v>
      </c>
      <c r="G5" s="8">
        <f>'2 - Eltis SlaveAssessment'!AW5</f>
        <v>0</v>
      </c>
      <c r="H5" s="8">
        <f>'2 - Eltis SlaveAssessment'!BJ5+'2 - Eltis SlaveAssessment'!BL5+'2 - Eltis SlaveAssessment'!BN5+'2 - Eltis SlaveAssessment'!BP5+'2 - Eltis SlaveAssessment'!BR5</f>
        <v>1002</v>
      </c>
      <c r="I5" s="8">
        <f>'2 - Eltis SlaveAssessment'!BK5+'2 - Eltis SlaveAssessment'!BM5+'2 - Eltis SlaveAssessment'!BO5+'2 - Eltis SlaveAssessment'!BQ5+'2 - Eltis SlaveAssessment'!BS5</f>
        <v>861</v>
      </c>
      <c r="J5" s="8">
        <f>'2 - Eltis SlaveAssessment'!N5+'2 - Eltis SlaveAssessment'!P5+'2 - Eltis SlaveAssessment'!R5+'2 - Eltis SlaveAssessment'!T5+'2 - Eltis SlaveAssessment'!V5+'2 - Eltis SlaveAssessment'!X5+'2 - Eltis SlaveAssessment'!Z5+'2 - Eltis SlaveAssessment'!AB5+'2 - Eltis SlaveAssessment'!AD5+'2 - Eltis SlaveAssessment'!AF5+'2 - Eltis SlaveAssessment'!AH5+'2 - Eltis SlaveAssessment'!AJ5+'2 - Eltis SlaveAssessment'!AL5+'2 - Eltis SlaveAssessment'!AN5+'2 - Eltis SlaveAssessment'!AP5+'2 - Eltis SlaveAssessment'!AR5+'2 - Eltis SlaveAssessment'!AX5+'2 - Eltis SlaveAssessment'!AZ5+'2 - Eltis SlaveAssessment'!BB5+'2 - Eltis SlaveAssessment'!BD5+'2 - Eltis SlaveAssessment'!BF5+'2 - Eltis SlaveAssessment'!BH5</f>
        <v>0</v>
      </c>
      <c r="K5" s="8">
        <f>'2 - Eltis SlaveAssessment'!O5+'2 - Eltis SlaveAssessment'!Q5+'2 - Eltis SlaveAssessment'!S5+'2 - Eltis SlaveAssessment'!U5+'2 - Eltis SlaveAssessment'!W5+'2 - Eltis SlaveAssessment'!Y5+'2 - Eltis SlaveAssessment'!AA5+'2 - Eltis SlaveAssessment'!AC5+'2 - Eltis SlaveAssessment'!AE5+'2 - Eltis SlaveAssessment'!AG5+'2 - Eltis SlaveAssessment'!AI5+'2 - Eltis SlaveAssessment'!AK5+'2 - Eltis SlaveAssessment'!AM5+'2 - Eltis SlaveAssessment'!AO5+'2 - Eltis SlaveAssessment'!AQ5+'2 - Eltis SlaveAssessment'!AS5+'2 - Eltis SlaveAssessment'!AY5+'2 - Eltis SlaveAssessment'!BA5+'2 - Eltis SlaveAssessment'!BC5+'2 - Eltis SlaveAssessment'!BE5+'2 - Eltis SlaveAssessment'!BG5+'2 - Eltis SlaveAssessment'!BI5</f>
        <v>0</v>
      </c>
      <c r="M5" s="8">
        <f>'1 - Eltis SlaveVoyages'!GF5</f>
        <v>668</v>
      </c>
      <c r="N5" s="8">
        <f>'1 - Eltis SlaveVoyages'!GG5</f>
        <v>574</v>
      </c>
      <c r="O5" s="8">
        <f>'1 - Eltis SlaveVoyages'!BZ5</f>
        <v>0</v>
      </c>
      <c r="P5" s="8">
        <f>'1 - Eltis SlaveVoyages'!CA5</f>
        <v>0</v>
      </c>
      <c r="Q5" s="8">
        <f>'1 - Eltis SlaveVoyages'!CB5</f>
        <v>0</v>
      </c>
      <c r="R5" s="8">
        <f>'1 - Eltis SlaveVoyages'!CC5</f>
        <v>0</v>
      </c>
      <c r="S5" s="8">
        <f>'1 - Eltis SlaveVoyages'!EL5+'1 - Eltis SlaveVoyages'!EN5+'1 - Eltis SlaveVoyages'!EP5+'1 - Eltis SlaveVoyages'!ER5+'1 - Eltis SlaveVoyages'!ET5</f>
        <v>668</v>
      </c>
      <c r="T5" s="8">
        <f>'1 - Eltis SlaveVoyages'!EM5+'1 - Eltis SlaveVoyages'!EO5+'1 - Eltis SlaveVoyages'!EQ5+'1 - Eltis SlaveVoyages'!ES5+'1 - Eltis SlaveVoyages'!EU5</f>
        <v>574</v>
      </c>
      <c r="U5" s="8">
        <f>'1 - Eltis SlaveVoyages'!BR5+'1 - Eltis SlaveVoyages'!BT5+'1 - Eltis SlaveVoyages'!BV5+'1 - Eltis SlaveVoyages'!CF5+'1 - Eltis SlaveVoyages'!CH5+'1 - Eltis SlaveVoyages'!CJ5+'1 - Eltis SlaveVoyages'!CL5+'1 - Eltis SlaveVoyages'!CN5+'1 - Eltis SlaveVoyages'!CP5+'1 - Eltis SlaveVoyages'!CR5+'1 - Eltis SlaveVoyages'!CT5+'1 - Eltis SlaveVoyages'!CV5+'1 - Eltis SlaveVoyages'!CX5+'1 - Eltis SlaveVoyages'!CZ5+'1 - Eltis SlaveVoyages'!DB5+'1 - Eltis SlaveVoyages'!DD5+'1 - Eltis SlaveVoyages'!DF5+'1 - Eltis SlaveVoyages'!DH5+'1 - Eltis SlaveVoyages'!DJ5+'1 - Eltis SlaveVoyages'!DL5+'1 - Eltis SlaveVoyages'!DN5+'1 - Eltis SlaveVoyages'!DP5+'1 - Eltis SlaveVoyages'!DR5+'1 - Eltis SlaveVoyages'!DT5+'1 - Eltis SlaveVoyages'!DV5+'1 - Eltis SlaveVoyages'!DX5+'1 - Eltis SlaveVoyages'!DZ5+'1 - Eltis SlaveVoyages'!EB5+'1 - Eltis SlaveVoyages'!ED5+'1 - Eltis SlaveVoyages'!EF5+'1 - Eltis SlaveVoyages'!EH5+'1 - Eltis SlaveVoyages'!EJ5+'1 - Eltis SlaveVoyages'!FP5+'1 - Eltis SlaveVoyages'!FT5+'1 - Eltis SlaveVoyages'!FV5</f>
        <v>0</v>
      </c>
      <c r="V5" s="8">
        <f>'1 - Eltis SlaveVoyages'!BS5+'1 - Eltis SlaveVoyages'!BU5+'1 - Eltis SlaveVoyages'!BW5+'1 - Eltis SlaveVoyages'!CG5+'1 - Eltis SlaveVoyages'!CI5+'1 - Eltis SlaveVoyages'!CK5+'1 - Eltis SlaveVoyages'!CM5+'1 - Eltis SlaveVoyages'!CO5+'1 - Eltis SlaveVoyages'!CQ5+'1 - Eltis SlaveVoyages'!CS5+'1 - Eltis SlaveVoyages'!CU5+'1 - Eltis SlaveVoyages'!CW5+'1 - Eltis SlaveVoyages'!CY5+'1 - Eltis SlaveVoyages'!DA5+'1 - Eltis SlaveVoyages'!DC5+'1 - Eltis SlaveVoyages'!DE5+'1 - Eltis SlaveVoyages'!DG5+'1 - Eltis SlaveVoyages'!DI5+'1 - Eltis SlaveVoyages'!DK5+'1 - Eltis SlaveVoyages'!DM5+'1 - Eltis SlaveVoyages'!DO5+'1 - Eltis SlaveVoyages'!DQ5+'1 - Eltis SlaveVoyages'!DS5+'1 - Eltis SlaveVoyages'!DU5+'1 - Eltis SlaveVoyages'!DW5+'1 - Eltis SlaveVoyages'!DY5+'1 - Eltis SlaveVoyages'!EA5+'1 - Eltis SlaveVoyages'!EC5+'1 - Eltis SlaveVoyages'!EE5+'1 - Eltis SlaveVoyages'!EG5+'1 - Eltis SlaveVoyages'!EI5+'1 - Eltis SlaveVoyages'!EK5+'1 - Eltis SlaveVoyages'!FQ5+'1 - Eltis SlaveVoyages'!FU5+'1 - Eltis SlaveVoyages'!FW5</f>
        <v>0</v>
      </c>
      <c r="AE5" s="11">
        <f t="shared" si="0"/>
        <v>668</v>
      </c>
      <c r="AG5" s="51">
        <f t="shared" ref="AG5:AG68" si="2">IF(X5&gt;0,(M5+X5),B5)</f>
        <v>1002</v>
      </c>
      <c r="AH5" s="52">
        <f t="shared" ref="AH5:AH68" si="3">IF(AA5&gt;0,(N5+AA5),C5)</f>
        <v>861</v>
      </c>
      <c r="AI5" s="52">
        <f t="shared" ref="AI5:AI68" si="4">IF(X5&gt;0,O5,D5)</f>
        <v>0</v>
      </c>
      <c r="AJ5" s="52">
        <f t="shared" ref="AJ5:AJ68" si="5">IF(AA5&gt;0,P5,E5)</f>
        <v>0</v>
      </c>
      <c r="AK5" s="52">
        <f t="shared" ref="AK5:AK68" si="6">IF(X5&gt;0,Q5,F5)</f>
        <v>0</v>
      </c>
      <c r="AL5" s="52">
        <f t="shared" ref="AL5:AL68" si="7">IF(AA5&gt;0,R5,G5)</f>
        <v>0</v>
      </c>
      <c r="AM5" s="52">
        <f t="shared" ref="AM5:AM68" si="8">IF(X5&gt;0,S5,H5)</f>
        <v>1002</v>
      </c>
      <c r="AN5" s="52">
        <f t="shared" ref="AN5:AN68" si="9">IF(AA5&gt;0,T5,I5)</f>
        <v>861</v>
      </c>
      <c r="AO5" s="52">
        <f t="shared" ref="AO5:AO68" si="10">IF(X5&gt;0,(X5+U5),J5)</f>
        <v>0</v>
      </c>
      <c r="AP5" s="52">
        <f t="shared" ref="AP5:AP68" si="11">IF(AA5&gt;0,(AA5+V5),K5)</f>
        <v>0</v>
      </c>
      <c r="AQ5" s="52">
        <f t="shared" ref="AQ5:AQ68" si="12">AG5-AI5-AK5-AM5-AO5</f>
        <v>0</v>
      </c>
      <c r="AR5" s="56">
        <f t="shared" ref="AR5:AR68" si="13">AH5-AJ5-AL5-AN5-AP5</f>
        <v>0</v>
      </c>
      <c r="AT5" s="8" t="str">
        <f>IF('4 - Prijzen'!O9&gt;0,'4 - Prijzen'!O9,"")</f>
        <v/>
      </c>
      <c r="AU5" s="8" t="str">
        <f>IF('4 - Prijzen'!P9&gt;0,'4 - Prijzen'!P9,"")</f>
        <v/>
      </c>
      <c r="AV5" s="8" t="str">
        <f>IF('4 - Prijzen'!BC9&gt;0,'4 - Prijzen'!BC9,"")</f>
        <v/>
      </c>
      <c r="AW5" s="8" t="str">
        <f>IF('4 - Prijzen'!BD9&gt;0,'4 - Prijzen'!BD9,"")</f>
        <v/>
      </c>
      <c r="AY5" s="8" t="str">
        <f>IF('4 - Prijzen'!BF9&gt;0,'4 - Prijzen'!BF9,"")</f>
        <v/>
      </c>
      <c r="AZ5" s="8" t="str">
        <f>IF('4 - Prijzen'!BG9&gt;0,'4 - Prijzen'!BG9,"")</f>
        <v/>
      </c>
      <c r="BA5" s="8" t="str">
        <f>IF('4 - Prijzen'!BV9&gt;0,'4 - Prijzen'!BV9,"")</f>
        <v/>
      </c>
      <c r="BB5" s="8" t="str">
        <f>IF('4 - Prijzen'!BW9&gt;0,'4 - Prijzen'!BW9,"")</f>
        <v/>
      </c>
      <c r="BI5" s="87">
        <f>BI4</f>
        <v>0.629</v>
      </c>
      <c r="BJ5" s="87">
        <f>BJ4</f>
        <v>0.66666666666666663</v>
      </c>
      <c r="BK5" s="84">
        <f t="shared" ref="BK5:BK68" si="14">(1*BI5)+((1-(1*BI5))*BJ5)</f>
        <v>0.8763333333333333</v>
      </c>
      <c r="CN5">
        <f>CN4</f>
        <v>90</v>
      </c>
      <c r="CO5">
        <f>CO4</f>
        <v>110</v>
      </c>
      <c r="CP5" s="8">
        <f>IF(CG5,MIN(CG5:CH5),CN5*AG5)</f>
        <v>90180</v>
      </c>
      <c r="CQ5" s="8">
        <f>IF(CG5,MAX(CG5:CH5),CO5*AG5)</f>
        <v>110220</v>
      </c>
    </row>
    <row r="6" spans="1:95" x14ac:dyDescent="0.25">
      <c r="A6">
        <v>1598</v>
      </c>
      <c r="B6" s="8">
        <f>'2 - Eltis SlaveAssessment'!BX6</f>
        <v>280</v>
      </c>
      <c r="C6" s="8">
        <f>'2 - Eltis SlaveAssessment'!BY6</f>
        <v>241</v>
      </c>
      <c r="D6" s="8">
        <f>'2 - Eltis SlaveAssessment'!AT6</f>
        <v>0</v>
      </c>
      <c r="E6" s="8">
        <f>'2 - Eltis SlaveAssessment'!AU6</f>
        <v>0</v>
      </c>
      <c r="F6" s="8">
        <f>'2 - Eltis SlaveAssessment'!AV6</f>
        <v>0</v>
      </c>
      <c r="G6" s="8">
        <f>'2 - Eltis SlaveAssessment'!AW6</f>
        <v>0</v>
      </c>
      <c r="H6" s="8">
        <f>'2 - Eltis SlaveAssessment'!BJ6+'2 - Eltis SlaveAssessment'!BL6+'2 - Eltis SlaveAssessment'!BN6+'2 - Eltis SlaveAssessment'!BP6+'2 - Eltis SlaveAssessment'!BR6</f>
        <v>280</v>
      </c>
      <c r="I6" s="8">
        <f>'2 - Eltis SlaveAssessment'!BK6+'2 - Eltis SlaveAssessment'!BM6+'2 - Eltis SlaveAssessment'!BO6+'2 - Eltis SlaveAssessment'!BQ6+'2 - Eltis SlaveAssessment'!BS6</f>
        <v>241</v>
      </c>
      <c r="J6" s="8">
        <f>'2 - Eltis SlaveAssessment'!N6+'2 - Eltis SlaveAssessment'!P6+'2 - Eltis SlaveAssessment'!R6+'2 - Eltis SlaveAssessment'!T6+'2 - Eltis SlaveAssessment'!V6+'2 - Eltis SlaveAssessment'!X6+'2 - Eltis SlaveAssessment'!Z6+'2 - Eltis SlaveAssessment'!AB6+'2 - Eltis SlaveAssessment'!AD6+'2 - Eltis SlaveAssessment'!AF6+'2 - Eltis SlaveAssessment'!AH6+'2 - Eltis SlaveAssessment'!AJ6+'2 - Eltis SlaveAssessment'!AL6+'2 - Eltis SlaveAssessment'!AN6+'2 - Eltis SlaveAssessment'!AP6+'2 - Eltis SlaveAssessment'!AR6+'2 - Eltis SlaveAssessment'!AX6+'2 - Eltis SlaveAssessment'!AZ6+'2 - Eltis SlaveAssessment'!BB6+'2 - Eltis SlaveAssessment'!BD6+'2 - Eltis SlaveAssessment'!BF6+'2 - Eltis SlaveAssessment'!BH6</f>
        <v>0</v>
      </c>
      <c r="K6" s="8">
        <f>'2 - Eltis SlaveAssessment'!O6+'2 - Eltis SlaveAssessment'!Q6+'2 - Eltis SlaveAssessment'!S6+'2 - Eltis SlaveAssessment'!U6+'2 - Eltis SlaveAssessment'!W6+'2 - Eltis SlaveAssessment'!Y6+'2 - Eltis SlaveAssessment'!AA6+'2 - Eltis SlaveAssessment'!AC6+'2 - Eltis SlaveAssessment'!AE6+'2 - Eltis SlaveAssessment'!AG6+'2 - Eltis SlaveAssessment'!AI6+'2 - Eltis SlaveAssessment'!AK6+'2 - Eltis SlaveAssessment'!AM6+'2 - Eltis SlaveAssessment'!AO6+'2 - Eltis SlaveAssessment'!AQ6+'2 - Eltis SlaveAssessment'!AS6+'2 - Eltis SlaveAssessment'!AY6+'2 - Eltis SlaveAssessment'!BA6+'2 - Eltis SlaveAssessment'!BC6+'2 - Eltis SlaveAssessment'!BE6+'2 - Eltis SlaveAssessment'!BG6+'2 - Eltis SlaveAssessment'!BI6</f>
        <v>0</v>
      </c>
      <c r="M6" s="8">
        <f>'1 - Eltis SlaveVoyages'!GF6</f>
        <v>280</v>
      </c>
      <c r="N6" s="8">
        <f>'1 - Eltis SlaveVoyages'!GG6</f>
        <v>241</v>
      </c>
      <c r="O6" s="8">
        <f>'1 - Eltis SlaveVoyages'!BZ6</f>
        <v>0</v>
      </c>
      <c r="P6" s="8">
        <f>'1 - Eltis SlaveVoyages'!CA6</f>
        <v>0</v>
      </c>
      <c r="Q6" s="8">
        <f>'1 - Eltis SlaveVoyages'!CB6</f>
        <v>0</v>
      </c>
      <c r="R6" s="8">
        <f>'1 - Eltis SlaveVoyages'!CC6</f>
        <v>0</v>
      </c>
      <c r="S6" s="8">
        <f>'1 - Eltis SlaveVoyages'!EL6+'1 - Eltis SlaveVoyages'!EN6+'1 - Eltis SlaveVoyages'!EP6+'1 - Eltis SlaveVoyages'!ER6+'1 - Eltis SlaveVoyages'!ET6</f>
        <v>0</v>
      </c>
      <c r="T6" s="8">
        <f>'1 - Eltis SlaveVoyages'!EM6+'1 - Eltis SlaveVoyages'!EO6+'1 - Eltis SlaveVoyages'!EQ6+'1 - Eltis SlaveVoyages'!ES6+'1 - Eltis SlaveVoyages'!EU6</f>
        <v>0</v>
      </c>
      <c r="U6" s="8">
        <f>'1 - Eltis SlaveVoyages'!BR6+'1 - Eltis SlaveVoyages'!BT6+'1 - Eltis SlaveVoyages'!BV6+'1 - Eltis SlaveVoyages'!CF6+'1 - Eltis SlaveVoyages'!CH6+'1 - Eltis SlaveVoyages'!CJ6+'1 - Eltis SlaveVoyages'!CL6+'1 - Eltis SlaveVoyages'!CN6+'1 - Eltis SlaveVoyages'!CP6+'1 - Eltis SlaveVoyages'!CR6+'1 - Eltis SlaveVoyages'!CT6+'1 - Eltis SlaveVoyages'!CV6+'1 - Eltis SlaveVoyages'!CX6+'1 - Eltis SlaveVoyages'!CZ6+'1 - Eltis SlaveVoyages'!DB6+'1 - Eltis SlaveVoyages'!DD6+'1 - Eltis SlaveVoyages'!DF6+'1 - Eltis SlaveVoyages'!DH6+'1 - Eltis SlaveVoyages'!DJ6+'1 - Eltis SlaveVoyages'!DL6+'1 - Eltis SlaveVoyages'!DN6+'1 - Eltis SlaveVoyages'!DP6+'1 - Eltis SlaveVoyages'!DR6+'1 - Eltis SlaveVoyages'!DT6+'1 - Eltis SlaveVoyages'!DV6+'1 - Eltis SlaveVoyages'!DX6+'1 - Eltis SlaveVoyages'!DZ6+'1 - Eltis SlaveVoyages'!EB6+'1 - Eltis SlaveVoyages'!ED6+'1 - Eltis SlaveVoyages'!EF6+'1 - Eltis SlaveVoyages'!EH6+'1 - Eltis SlaveVoyages'!EJ6+'1 - Eltis SlaveVoyages'!FP6+'1 - Eltis SlaveVoyages'!FT6+'1 - Eltis SlaveVoyages'!FV6</f>
        <v>280</v>
      </c>
      <c r="V6" s="8">
        <f>'1 - Eltis SlaveVoyages'!BS6+'1 - Eltis SlaveVoyages'!BU6+'1 - Eltis SlaveVoyages'!BW6+'1 - Eltis SlaveVoyages'!CG6+'1 - Eltis SlaveVoyages'!CI6+'1 - Eltis SlaveVoyages'!CK6+'1 - Eltis SlaveVoyages'!CM6+'1 - Eltis SlaveVoyages'!CO6+'1 - Eltis SlaveVoyages'!CQ6+'1 - Eltis SlaveVoyages'!CS6+'1 - Eltis SlaveVoyages'!CU6+'1 - Eltis SlaveVoyages'!CW6+'1 - Eltis SlaveVoyages'!CY6+'1 - Eltis SlaveVoyages'!DA6+'1 - Eltis SlaveVoyages'!DC6+'1 - Eltis SlaveVoyages'!DE6+'1 - Eltis SlaveVoyages'!DG6+'1 - Eltis SlaveVoyages'!DI6+'1 - Eltis SlaveVoyages'!DK6+'1 - Eltis SlaveVoyages'!DM6+'1 - Eltis SlaveVoyages'!DO6+'1 - Eltis SlaveVoyages'!DQ6+'1 - Eltis SlaveVoyages'!DS6+'1 - Eltis SlaveVoyages'!DU6+'1 - Eltis SlaveVoyages'!DW6+'1 - Eltis SlaveVoyages'!DY6+'1 - Eltis SlaveVoyages'!EA6+'1 - Eltis SlaveVoyages'!EC6+'1 - Eltis SlaveVoyages'!EE6+'1 - Eltis SlaveVoyages'!EG6+'1 - Eltis SlaveVoyages'!EI6+'1 - Eltis SlaveVoyages'!EK6+'1 - Eltis SlaveVoyages'!FQ6+'1 - Eltis SlaveVoyages'!FU6+'1 - Eltis SlaveVoyages'!FW6</f>
        <v>241</v>
      </c>
      <c r="AE6" s="11">
        <f t="shared" si="0"/>
        <v>280</v>
      </c>
      <c r="AG6" s="51">
        <f t="shared" si="2"/>
        <v>280</v>
      </c>
      <c r="AH6" s="52">
        <f t="shared" si="3"/>
        <v>241</v>
      </c>
      <c r="AI6" s="52">
        <f t="shared" si="4"/>
        <v>0</v>
      </c>
      <c r="AJ6" s="52">
        <f t="shared" si="5"/>
        <v>0</v>
      </c>
      <c r="AK6" s="52">
        <f t="shared" si="6"/>
        <v>0</v>
      </c>
      <c r="AL6" s="52">
        <f t="shared" si="7"/>
        <v>0</v>
      </c>
      <c r="AM6" s="52">
        <f t="shared" si="8"/>
        <v>280</v>
      </c>
      <c r="AN6" s="52">
        <f t="shared" si="9"/>
        <v>241</v>
      </c>
      <c r="AO6" s="52">
        <f t="shared" si="10"/>
        <v>0</v>
      </c>
      <c r="AP6" s="52">
        <f t="shared" si="11"/>
        <v>0</v>
      </c>
      <c r="AQ6" s="52">
        <f t="shared" si="12"/>
        <v>0</v>
      </c>
      <c r="AR6" s="56">
        <f t="shared" si="13"/>
        <v>0</v>
      </c>
      <c r="AT6" s="8" t="str">
        <f>IF('4 - Prijzen'!O10&gt;0,'4 - Prijzen'!O10,"")</f>
        <v/>
      </c>
      <c r="AU6" s="8" t="str">
        <f>IF('4 - Prijzen'!P10&gt;0,'4 - Prijzen'!P10,"")</f>
        <v/>
      </c>
      <c r="AV6" s="8" t="str">
        <f>IF('4 - Prijzen'!BC10&gt;0,'4 - Prijzen'!BC10,"")</f>
        <v/>
      </c>
      <c r="AW6" s="8" t="str">
        <f>IF('4 - Prijzen'!BD10&gt;0,'4 - Prijzen'!BD10,"")</f>
        <v/>
      </c>
      <c r="AY6" s="8" t="str">
        <f>IF('4 - Prijzen'!BF10&gt;0,'4 - Prijzen'!BF10,"")</f>
        <v/>
      </c>
      <c r="AZ6" s="8" t="str">
        <f>IF('4 - Prijzen'!BG10&gt;0,'4 - Prijzen'!BG10,"")</f>
        <v/>
      </c>
      <c r="BA6" s="8" t="str">
        <f>IF('4 - Prijzen'!BV10&gt;0,'4 - Prijzen'!BV10,"")</f>
        <v/>
      </c>
      <c r="BB6" s="8" t="str">
        <f>IF('4 - Prijzen'!BW10&gt;0,'4 - Prijzen'!BW10,"")</f>
        <v/>
      </c>
      <c r="BI6" s="87">
        <f t="shared" ref="BI6:BI69" si="15">BI5</f>
        <v>0.629</v>
      </c>
      <c r="BJ6" s="87">
        <f t="shared" ref="BJ6:BJ69" si="16">BJ5</f>
        <v>0.66666666666666663</v>
      </c>
      <c r="BK6" s="84">
        <f t="shared" si="14"/>
        <v>0.8763333333333333</v>
      </c>
      <c r="CN6">
        <f t="shared" ref="CN6:CO69" si="17">CN5</f>
        <v>90</v>
      </c>
      <c r="CO6">
        <f t="shared" si="17"/>
        <v>110</v>
      </c>
      <c r="CP6" s="8">
        <f t="shared" ref="CP6:CP69" si="18">IF(CG6,MIN(CG6:CH6),CN6*AG6)</f>
        <v>25200</v>
      </c>
      <c r="CQ6" s="8">
        <f t="shared" ref="CQ6:CQ69" si="19">IF(CG6,MAX(CG6:CH6),CO6*AG6)</f>
        <v>30800</v>
      </c>
    </row>
    <row r="7" spans="1:95" x14ac:dyDescent="0.25">
      <c r="A7">
        <v>1599</v>
      </c>
      <c r="B7" s="8">
        <f>'2 - Eltis SlaveAssessment'!BX7</f>
        <v>0</v>
      </c>
      <c r="C7" s="8">
        <f>'2 - Eltis SlaveAssessment'!BY7</f>
        <v>0</v>
      </c>
      <c r="D7" s="8">
        <f>'2 - Eltis SlaveAssessment'!AT7</f>
        <v>0</v>
      </c>
      <c r="E7" s="8">
        <f>'2 - Eltis SlaveAssessment'!AU7</f>
        <v>0</v>
      </c>
      <c r="F7" s="8">
        <f>'2 - Eltis SlaveAssessment'!AV7</f>
        <v>0</v>
      </c>
      <c r="G7" s="8">
        <f>'2 - Eltis SlaveAssessment'!AW7</f>
        <v>0</v>
      </c>
      <c r="H7" s="8">
        <f>'2 - Eltis SlaveAssessment'!BJ7+'2 - Eltis SlaveAssessment'!BL7+'2 - Eltis SlaveAssessment'!BN7+'2 - Eltis SlaveAssessment'!BP7+'2 - Eltis SlaveAssessment'!BR7</f>
        <v>0</v>
      </c>
      <c r="I7" s="8">
        <f>'2 - Eltis SlaveAssessment'!BK7+'2 - Eltis SlaveAssessment'!BM7+'2 - Eltis SlaveAssessment'!BO7+'2 - Eltis SlaveAssessment'!BQ7+'2 - Eltis SlaveAssessment'!BS7</f>
        <v>0</v>
      </c>
      <c r="J7" s="8">
        <f>'2 - Eltis SlaveAssessment'!N7+'2 - Eltis SlaveAssessment'!P7+'2 - Eltis SlaveAssessment'!R7+'2 - Eltis SlaveAssessment'!T7+'2 - Eltis SlaveAssessment'!V7+'2 - Eltis SlaveAssessment'!X7+'2 - Eltis SlaveAssessment'!Z7+'2 - Eltis SlaveAssessment'!AB7+'2 - Eltis SlaveAssessment'!AD7+'2 - Eltis SlaveAssessment'!AF7+'2 - Eltis SlaveAssessment'!AH7+'2 - Eltis SlaveAssessment'!AJ7+'2 - Eltis SlaveAssessment'!AL7+'2 - Eltis SlaveAssessment'!AN7+'2 - Eltis SlaveAssessment'!AP7+'2 - Eltis SlaveAssessment'!AR7+'2 - Eltis SlaveAssessment'!AX7+'2 - Eltis SlaveAssessment'!AZ7+'2 - Eltis SlaveAssessment'!BB7+'2 - Eltis SlaveAssessment'!BD7+'2 - Eltis SlaveAssessment'!BF7+'2 - Eltis SlaveAssessment'!BH7</f>
        <v>0</v>
      </c>
      <c r="K7" s="8">
        <f>'2 - Eltis SlaveAssessment'!O7+'2 - Eltis SlaveAssessment'!Q7+'2 - Eltis SlaveAssessment'!S7+'2 - Eltis SlaveAssessment'!U7+'2 - Eltis SlaveAssessment'!W7+'2 - Eltis SlaveAssessment'!Y7+'2 - Eltis SlaveAssessment'!AA7+'2 - Eltis SlaveAssessment'!AC7+'2 - Eltis SlaveAssessment'!AE7+'2 - Eltis SlaveAssessment'!AG7+'2 - Eltis SlaveAssessment'!AI7+'2 - Eltis SlaveAssessment'!AK7+'2 - Eltis SlaveAssessment'!AM7+'2 - Eltis SlaveAssessment'!AO7+'2 - Eltis SlaveAssessment'!AQ7+'2 - Eltis SlaveAssessment'!AS7+'2 - Eltis SlaveAssessment'!AY7+'2 - Eltis SlaveAssessment'!BA7+'2 - Eltis SlaveAssessment'!BC7+'2 - Eltis SlaveAssessment'!BE7+'2 - Eltis SlaveAssessment'!BG7+'2 - Eltis SlaveAssessment'!BI7</f>
        <v>0</v>
      </c>
      <c r="M7" s="8">
        <f>'1 - Eltis SlaveVoyages'!GF7</f>
        <v>0</v>
      </c>
      <c r="N7" s="8">
        <f>'1 - Eltis SlaveVoyages'!GG7</f>
        <v>0</v>
      </c>
      <c r="O7" s="8">
        <f>'1 - Eltis SlaveVoyages'!BZ7</f>
        <v>0</v>
      </c>
      <c r="P7" s="8">
        <f>'1 - Eltis SlaveVoyages'!CA7</f>
        <v>0</v>
      </c>
      <c r="Q7" s="8">
        <f>'1 - Eltis SlaveVoyages'!CB7</f>
        <v>0</v>
      </c>
      <c r="R7" s="8">
        <f>'1 - Eltis SlaveVoyages'!CC7</f>
        <v>0</v>
      </c>
      <c r="S7" s="8">
        <f>'1 - Eltis SlaveVoyages'!EL7+'1 - Eltis SlaveVoyages'!EN7+'1 - Eltis SlaveVoyages'!EP7+'1 - Eltis SlaveVoyages'!ER7+'1 - Eltis SlaveVoyages'!ET7</f>
        <v>0</v>
      </c>
      <c r="T7" s="8">
        <f>'1 - Eltis SlaveVoyages'!EM7+'1 - Eltis SlaveVoyages'!EO7+'1 - Eltis SlaveVoyages'!EQ7+'1 - Eltis SlaveVoyages'!ES7+'1 - Eltis SlaveVoyages'!EU7</f>
        <v>0</v>
      </c>
      <c r="U7" s="8">
        <f>'1 - Eltis SlaveVoyages'!BR7+'1 - Eltis SlaveVoyages'!BT7+'1 - Eltis SlaveVoyages'!BV7+'1 - Eltis SlaveVoyages'!CF7+'1 - Eltis SlaveVoyages'!CH7+'1 - Eltis SlaveVoyages'!CJ7+'1 - Eltis SlaveVoyages'!CL7+'1 - Eltis SlaveVoyages'!CN7+'1 - Eltis SlaveVoyages'!CP7+'1 - Eltis SlaveVoyages'!CR7+'1 - Eltis SlaveVoyages'!CT7+'1 - Eltis SlaveVoyages'!CV7+'1 - Eltis SlaveVoyages'!CX7+'1 - Eltis SlaveVoyages'!CZ7+'1 - Eltis SlaveVoyages'!DB7+'1 - Eltis SlaveVoyages'!DD7+'1 - Eltis SlaveVoyages'!DF7+'1 - Eltis SlaveVoyages'!DH7+'1 - Eltis SlaveVoyages'!DJ7+'1 - Eltis SlaveVoyages'!DL7+'1 - Eltis SlaveVoyages'!DN7+'1 - Eltis SlaveVoyages'!DP7+'1 - Eltis SlaveVoyages'!DR7+'1 - Eltis SlaveVoyages'!DT7+'1 - Eltis SlaveVoyages'!DV7+'1 - Eltis SlaveVoyages'!DX7+'1 - Eltis SlaveVoyages'!DZ7+'1 - Eltis SlaveVoyages'!EB7+'1 - Eltis SlaveVoyages'!ED7+'1 - Eltis SlaveVoyages'!EF7+'1 - Eltis SlaveVoyages'!EH7+'1 - Eltis SlaveVoyages'!EJ7+'1 - Eltis SlaveVoyages'!FP7+'1 - Eltis SlaveVoyages'!FT7+'1 - Eltis SlaveVoyages'!FV7</f>
        <v>0</v>
      </c>
      <c r="V7" s="8">
        <f>'1 - Eltis SlaveVoyages'!BS7+'1 - Eltis SlaveVoyages'!BU7+'1 - Eltis SlaveVoyages'!BW7+'1 - Eltis SlaveVoyages'!CG7+'1 - Eltis SlaveVoyages'!CI7+'1 - Eltis SlaveVoyages'!CK7+'1 - Eltis SlaveVoyages'!CM7+'1 - Eltis SlaveVoyages'!CO7+'1 - Eltis SlaveVoyages'!CQ7+'1 - Eltis SlaveVoyages'!CS7+'1 - Eltis SlaveVoyages'!CU7+'1 - Eltis SlaveVoyages'!CW7+'1 - Eltis SlaveVoyages'!CY7+'1 - Eltis SlaveVoyages'!DA7+'1 - Eltis SlaveVoyages'!DC7+'1 - Eltis SlaveVoyages'!DE7+'1 - Eltis SlaveVoyages'!DG7+'1 - Eltis SlaveVoyages'!DI7+'1 - Eltis SlaveVoyages'!DK7+'1 - Eltis SlaveVoyages'!DM7+'1 - Eltis SlaveVoyages'!DO7+'1 - Eltis SlaveVoyages'!DQ7+'1 - Eltis SlaveVoyages'!DS7+'1 - Eltis SlaveVoyages'!DU7+'1 - Eltis SlaveVoyages'!DW7+'1 - Eltis SlaveVoyages'!DY7+'1 - Eltis SlaveVoyages'!EA7+'1 - Eltis SlaveVoyages'!EC7+'1 - Eltis SlaveVoyages'!EE7+'1 - Eltis SlaveVoyages'!EG7+'1 - Eltis SlaveVoyages'!EI7+'1 - Eltis SlaveVoyages'!EK7+'1 - Eltis SlaveVoyages'!FQ7+'1 - Eltis SlaveVoyages'!FU7+'1 - Eltis SlaveVoyages'!FW7</f>
        <v>0</v>
      </c>
      <c r="AE7" s="11">
        <f t="shared" si="0"/>
        <v>0</v>
      </c>
      <c r="AG7" s="51">
        <f t="shared" si="2"/>
        <v>0</v>
      </c>
      <c r="AH7" s="52">
        <f t="shared" si="3"/>
        <v>0</v>
      </c>
      <c r="AI7" s="52">
        <f t="shared" si="4"/>
        <v>0</v>
      </c>
      <c r="AJ7" s="52">
        <f t="shared" si="5"/>
        <v>0</v>
      </c>
      <c r="AK7" s="52">
        <f t="shared" si="6"/>
        <v>0</v>
      </c>
      <c r="AL7" s="52">
        <f t="shared" si="7"/>
        <v>0</v>
      </c>
      <c r="AM7" s="52">
        <f t="shared" si="8"/>
        <v>0</v>
      </c>
      <c r="AN7" s="52">
        <f t="shared" si="9"/>
        <v>0</v>
      </c>
      <c r="AO7" s="52">
        <f t="shared" si="10"/>
        <v>0</v>
      </c>
      <c r="AP7" s="52">
        <f t="shared" si="11"/>
        <v>0</v>
      </c>
      <c r="AQ7" s="52">
        <f t="shared" si="12"/>
        <v>0</v>
      </c>
      <c r="AR7" s="56">
        <f t="shared" si="13"/>
        <v>0</v>
      </c>
      <c r="AT7" s="8" t="str">
        <f>IF('4 - Prijzen'!O11&gt;0,'4 - Prijzen'!O11,"")</f>
        <v/>
      </c>
      <c r="AU7" s="8" t="str">
        <f>IF('4 - Prijzen'!P11&gt;0,'4 - Prijzen'!P11,"")</f>
        <v/>
      </c>
      <c r="AV7" s="8" t="str">
        <f>IF('4 - Prijzen'!BC11&gt;0,'4 - Prijzen'!BC11,"")</f>
        <v/>
      </c>
      <c r="AW7" s="8" t="str">
        <f>IF('4 - Prijzen'!BD11&gt;0,'4 - Prijzen'!BD11,"")</f>
        <v/>
      </c>
      <c r="AY7" s="8" t="str">
        <f>IF('4 - Prijzen'!BF11&gt;0,'4 - Prijzen'!BF11,"")</f>
        <v/>
      </c>
      <c r="AZ7" s="8" t="str">
        <f>IF('4 - Prijzen'!BG11&gt;0,'4 - Prijzen'!BG11,"")</f>
        <v/>
      </c>
      <c r="BA7" s="8" t="str">
        <f>IF('4 - Prijzen'!BV11&gt;0,'4 - Prijzen'!BV11,"")</f>
        <v/>
      </c>
      <c r="BB7" s="8" t="str">
        <f>IF('4 - Prijzen'!BW11&gt;0,'4 - Prijzen'!BW11,"")</f>
        <v/>
      </c>
      <c r="BI7" s="87">
        <f t="shared" si="15"/>
        <v>0.629</v>
      </c>
      <c r="BJ7" s="87">
        <f t="shared" si="16"/>
        <v>0.66666666666666663</v>
      </c>
      <c r="BK7" s="84">
        <f t="shared" si="14"/>
        <v>0.8763333333333333</v>
      </c>
      <c r="CN7">
        <f t="shared" si="17"/>
        <v>90</v>
      </c>
      <c r="CO7">
        <f t="shared" si="17"/>
        <v>110</v>
      </c>
      <c r="CP7" s="8">
        <f t="shared" si="18"/>
        <v>0</v>
      </c>
      <c r="CQ7" s="8">
        <f t="shared" si="19"/>
        <v>0</v>
      </c>
    </row>
    <row r="8" spans="1:95" x14ac:dyDescent="0.25">
      <c r="A8">
        <v>1600</v>
      </c>
      <c r="B8" s="8">
        <f>'2 - Eltis SlaveAssessment'!BX8</f>
        <v>0</v>
      </c>
      <c r="C8" s="8">
        <f>'2 - Eltis SlaveAssessment'!BY8</f>
        <v>0</v>
      </c>
      <c r="D8" s="8">
        <f>'2 - Eltis SlaveAssessment'!AT8</f>
        <v>0</v>
      </c>
      <c r="E8" s="8">
        <f>'2 - Eltis SlaveAssessment'!AU8</f>
        <v>0</v>
      </c>
      <c r="F8" s="8">
        <f>'2 - Eltis SlaveAssessment'!AV8</f>
        <v>0</v>
      </c>
      <c r="G8" s="8">
        <f>'2 - Eltis SlaveAssessment'!AW8</f>
        <v>0</v>
      </c>
      <c r="H8" s="8">
        <f>'2 - Eltis SlaveAssessment'!BJ8+'2 - Eltis SlaveAssessment'!BL8+'2 - Eltis SlaveAssessment'!BN8+'2 - Eltis SlaveAssessment'!BP8+'2 - Eltis SlaveAssessment'!BR8</f>
        <v>0</v>
      </c>
      <c r="I8" s="8">
        <f>'2 - Eltis SlaveAssessment'!BK8+'2 - Eltis SlaveAssessment'!BM8+'2 - Eltis SlaveAssessment'!BO8+'2 - Eltis SlaveAssessment'!BQ8+'2 - Eltis SlaveAssessment'!BS8</f>
        <v>0</v>
      </c>
      <c r="J8" s="8">
        <f>'2 - Eltis SlaveAssessment'!N8+'2 - Eltis SlaveAssessment'!P8+'2 - Eltis SlaveAssessment'!R8+'2 - Eltis SlaveAssessment'!T8+'2 - Eltis SlaveAssessment'!V8+'2 - Eltis SlaveAssessment'!X8+'2 - Eltis SlaveAssessment'!Z8+'2 - Eltis SlaveAssessment'!AB8+'2 - Eltis SlaveAssessment'!AD8+'2 - Eltis SlaveAssessment'!AF8+'2 - Eltis SlaveAssessment'!AH8+'2 - Eltis SlaveAssessment'!AJ8+'2 - Eltis SlaveAssessment'!AL8+'2 - Eltis SlaveAssessment'!AN8+'2 - Eltis SlaveAssessment'!AP8+'2 - Eltis SlaveAssessment'!AR8+'2 - Eltis SlaveAssessment'!AX8+'2 - Eltis SlaveAssessment'!AZ8+'2 - Eltis SlaveAssessment'!BB8+'2 - Eltis SlaveAssessment'!BD8+'2 - Eltis SlaveAssessment'!BF8+'2 - Eltis SlaveAssessment'!BH8</f>
        <v>0</v>
      </c>
      <c r="K8" s="8">
        <f>'2 - Eltis SlaveAssessment'!O8+'2 - Eltis SlaveAssessment'!Q8+'2 - Eltis SlaveAssessment'!S8+'2 - Eltis SlaveAssessment'!U8+'2 - Eltis SlaveAssessment'!W8+'2 - Eltis SlaveAssessment'!Y8+'2 - Eltis SlaveAssessment'!AA8+'2 - Eltis SlaveAssessment'!AC8+'2 - Eltis SlaveAssessment'!AE8+'2 - Eltis SlaveAssessment'!AG8+'2 - Eltis SlaveAssessment'!AI8+'2 - Eltis SlaveAssessment'!AK8+'2 - Eltis SlaveAssessment'!AM8+'2 - Eltis SlaveAssessment'!AO8+'2 - Eltis SlaveAssessment'!AQ8+'2 - Eltis SlaveAssessment'!AS8+'2 - Eltis SlaveAssessment'!AY8+'2 - Eltis SlaveAssessment'!BA8+'2 - Eltis SlaveAssessment'!BC8+'2 - Eltis SlaveAssessment'!BE8+'2 - Eltis SlaveAssessment'!BG8+'2 - Eltis SlaveAssessment'!BI8</f>
        <v>0</v>
      </c>
      <c r="M8" s="8">
        <f>'1 - Eltis SlaveVoyages'!GF8</f>
        <v>0</v>
      </c>
      <c r="N8" s="8">
        <f>'1 - Eltis SlaveVoyages'!GG8</f>
        <v>0</v>
      </c>
      <c r="O8" s="8">
        <f>'1 - Eltis SlaveVoyages'!BZ8</f>
        <v>0</v>
      </c>
      <c r="P8" s="8">
        <f>'1 - Eltis SlaveVoyages'!CA8</f>
        <v>0</v>
      </c>
      <c r="Q8" s="8">
        <f>'1 - Eltis SlaveVoyages'!CB8</f>
        <v>0</v>
      </c>
      <c r="R8" s="8">
        <f>'1 - Eltis SlaveVoyages'!CC8</f>
        <v>0</v>
      </c>
      <c r="S8" s="8">
        <f>'1 - Eltis SlaveVoyages'!EL8+'1 - Eltis SlaveVoyages'!EN8+'1 - Eltis SlaveVoyages'!EP8+'1 - Eltis SlaveVoyages'!ER8+'1 - Eltis SlaveVoyages'!ET8</f>
        <v>0</v>
      </c>
      <c r="T8" s="8">
        <f>'1 - Eltis SlaveVoyages'!EM8+'1 - Eltis SlaveVoyages'!EO8+'1 - Eltis SlaveVoyages'!EQ8+'1 - Eltis SlaveVoyages'!ES8+'1 - Eltis SlaveVoyages'!EU8</f>
        <v>0</v>
      </c>
      <c r="U8" s="8">
        <f>'1 - Eltis SlaveVoyages'!BR8+'1 - Eltis SlaveVoyages'!BT8+'1 - Eltis SlaveVoyages'!BV8+'1 - Eltis SlaveVoyages'!CF8+'1 - Eltis SlaveVoyages'!CH8+'1 - Eltis SlaveVoyages'!CJ8+'1 - Eltis SlaveVoyages'!CL8+'1 - Eltis SlaveVoyages'!CN8+'1 - Eltis SlaveVoyages'!CP8+'1 - Eltis SlaveVoyages'!CR8+'1 - Eltis SlaveVoyages'!CT8+'1 - Eltis SlaveVoyages'!CV8+'1 - Eltis SlaveVoyages'!CX8+'1 - Eltis SlaveVoyages'!CZ8+'1 - Eltis SlaveVoyages'!DB8+'1 - Eltis SlaveVoyages'!DD8+'1 - Eltis SlaveVoyages'!DF8+'1 - Eltis SlaveVoyages'!DH8+'1 - Eltis SlaveVoyages'!DJ8+'1 - Eltis SlaveVoyages'!DL8+'1 - Eltis SlaveVoyages'!DN8+'1 - Eltis SlaveVoyages'!DP8+'1 - Eltis SlaveVoyages'!DR8+'1 - Eltis SlaveVoyages'!DT8+'1 - Eltis SlaveVoyages'!DV8+'1 - Eltis SlaveVoyages'!DX8+'1 - Eltis SlaveVoyages'!DZ8+'1 - Eltis SlaveVoyages'!EB8+'1 - Eltis SlaveVoyages'!ED8+'1 - Eltis SlaveVoyages'!EF8+'1 - Eltis SlaveVoyages'!EH8+'1 - Eltis SlaveVoyages'!EJ8+'1 - Eltis SlaveVoyages'!FP8+'1 - Eltis SlaveVoyages'!FT8+'1 - Eltis SlaveVoyages'!FV8</f>
        <v>0</v>
      </c>
      <c r="V8" s="8">
        <f>'1 - Eltis SlaveVoyages'!BS8+'1 - Eltis SlaveVoyages'!BU8+'1 - Eltis SlaveVoyages'!BW8+'1 - Eltis SlaveVoyages'!CG8+'1 - Eltis SlaveVoyages'!CI8+'1 - Eltis SlaveVoyages'!CK8+'1 - Eltis SlaveVoyages'!CM8+'1 - Eltis SlaveVoyages'!CO8+'1 - Eltis SlaveVoyages'!CQ8+'1 - Eltis SlaveVoyages'!CS8+'1 - Eltis SlaveVoyages'!CU8+'1 - Eltis SlaveVoyages'!CW8+'1 - Eltis SlaveVoyages'!CY8+'1 - Eltis SlaveVoyages'!DA8+'1 - Eltis SlaveVoyages'!DC8+'1 - Eltis SlaveVoyages'!DE8+'1 - Eltis SlaveVoyages'!DG8+'1 - Eltis SlaveVoyages'!DI8+'1 - Eltis SlaveVoyages'!DK8+'1 - Eltis SlaveVoyages'!DM8+'1 - Eltis SlaveVoyages'!DO8+'1 - Eltis SlaveVoyages'!DQ8+'1 - Eltis SlaveVoyages'!DS8+'1 - Eltis SlaveVoyages'!DU8+'1 - Eltis SlaveVoyages'!DW8+'1 - Eltis SlaveVoyages'!DY8+'1 - Eltis SlaveVoyages'!EA8+'1 - Eltis SlaveVoyages'!EC8+'1 - Eltis SlaveVoyages'!EE8+'1 - Eltis SlaveVoyages'!EG8+'1 - Eltis SlaveVoyages'!EI8+'1 - Eltis SlaveVoyages'!EK8+'1 - Eltis SlaveVoyages'!FQ8+'1 - Eltis SlaveVoyages'!FU8+'1 - Eltis SlaveVoyages'!FW8</f>
        <v>0</v>
      </c>
      <c r="AE8" s="11">
        <f t="shared" si="0"/>
        <v>0</v>
      </c>
      <c r="AG8" s="51">
        <f t="shared" si="2"/>
        <v>0</v>
      </c>
      <c r="AH8" s="52">
        <f t="shared" si="3"/>
        <v>0</v>
      </c>
      <c r="AI8" s="52">
        <f t="shared" si="4"/>
        <v>0</v>
      </c>
      <c r="AJ8" s="52">
        <f t="shared" si="5"/>
        <v>0</v>
      </c>
      <c r="AK8" s="52">
        <f t="shared" si="6"/>
        <v>0</v>
      </c>
      <c r="AL8" s="52">
        <f t="shared" si="7"/>
        <v>0</v>
      </c>
      <c r="AM8" s="52">
        <f t="shared" si="8"/>
        <v>0</v>
      </c>
      <c r="AN8" s="52">
        <f t="shared" si="9"/>
        <v>0</v>
      </c>
      <c r="AO8" s="52">
        <f t="shared" si="10"/>
        <v>0</v>
      </c>
      <c r="AP8" s="52">
        <f t="shared" si="11"/>
        <v>0</v>
      </c>
      <c r="AQ8" s="52">
        <f t="shared" si="12"/>
        <v>0</v>
      </c>
      <c r="AR8" s="56">
        <f t="shared" si="13"/>
        <v>0</v>
      </c>
      <c r="AT8" s="8" t="str">
        <f>IF('4 - Prijzen'!O12&gt;0,'4 - Prijzen'!O12,"")</f>
        <v/>
      </c>
      <c r="AU8" s="8" t="str">
        <f>IF('4 - Prijzen'!P12&gt;0,'4 - Prijzen'!P12,"")</f>
        <v/>
      </c>
      <c r="AV8" s="8" t="str">
        <f>IF('4 - Prijzen'!BC12&gt;0,'4 - Prijzen'!BC12,"")</f>
        <v/>
      </c>
      <c r="AW8" s="8" t="str">
        <f>IF('4 - Prijzen'!BD12&gt;0,'4 - Prijzen'!BD12,"")</f>
        <v/>
      </c>
      <c r="AY8" s="8" t="str">
        <f>IF('4 - Prijzen'!BF12&gt;0,'4 - Prijzen'!BF12,"")</f>
        <v/>
      </c>
      <c r="AZ8" s="8" t="str">
        <f>IF('4 - Prijzen'!BG12&gt;0,'4 - Prijzen'!BG12,"")</f>
        <v/>
      </c>
      <c r="BA8" s="8" t="str">
        <f>IF('4 - Prijzen'!BV12&gt;0,'4 - Prijzen'!BV12,"")</f>
        <v/>
      </c>
      <c r="BB8" s="8" t="str">
        <f>IF('4 - Prijzen'!BW12&gt;0,'4 - Prijzen'!BW12,"")</f>
        <v/>
      </c>
      <c r="BI8" s="87">
        <f t="shared" si="15"/>
        <v>0.629</v>
      </c>
      <c r="BJ8" s="87">
        <f t="shared" si="16"/>
        <v>0.66666666666666663</v>
      </c>
      <c r="BK8" s="84">
        <f t="shared" si="14"/>
        <v>0.8763333333333333</v>
      </c>
      <c r="CN8">
        <f t="shared" si="17"/>
        <v>90</v>
      </c>
      <c r="CO8">
        <f t="shared" si="17"/>
        <v>110</v>
      </c>
      <c r="CP8" s="8">
        <f t="shared" si="18"/>
        <v>0</v>
      </c>
      <c r="CQ8" s="8">
        <f t="shared" si="19"/>
        <v>0</v>
      </c>
    </row>
    <row r="9" spans="1:95" x14ac:dyDescent="0.25">
      <c r="A9">
        <v>1601</v>
      </c>
      <c r="B9" s="8">
        <f>'2 - Eltis SlaveAssessment'!BX9</f>
        <v>0</v>
      </c>
      <c r="C9" s="8">
        <f>'2 - Eltis SlaveAssessment'!BY9</f>
        <v>0</v>
      </c>
      <c r="D9" s="8">
        <f>'2 - Eltis SlaveAssessment'!AT9</f>
        <v>0</v>
      </c>
      <c r="E9" s="8">
        <f>'2 - Eltis SlaveAssessment'!AU9</f>
        <v>0</v>
      </c>
      <c r="F9" s="8">
        <f>'2 - Eltis SlaveAssessment'!AV9</f>
        <v>0</v>
      </c>
      <c r="G9" s="8">
        <f>'2 - Eltis SlaveAssessment'!AW9</f>
        <v>0</v>
      </c>
      <c r="H9" s="8">
        <f>'2 - Eltis SlaveAssessment'!BJ9+'2 - Eltis SlaveAssessment'!BL9+'2 - Eltis SlaveAssessment'!BN9+'2 - Eltis SlaveAssessment'!BP9+'2 - Eltis SlaveAssessment'!BR9</f>
        <v>0</v>
      </c>
      <c r="I9" s="8">
        <f>'2 - Eltis SlaveAssessment'!BK9+'2 - Eltis SlaveAssessment'!BM9+'2 - Eltis SlaveAssessment'!BO9+'2 - Eltis SlaveAssessment'!BQ9+'2 - Eltis SlaveAssessment'!BS9</f>
        <v>0</v>
      </c>
      <c r="J9" s="8">
        <f>'2 - Eltis SlaveAssessment'!N9+'2 - Eltis SlaveAssessment'!P9+'2 - Eltis SlaveAssessment'!R9+'2 - Eltis SlaveAssessment'!T9+'2 - Eltis SlaveAssessment'!V9+'2 - Eltis SlaveAssessment'!X9+'2 - Eltis SlaveAssessment'!Z9+'2 - Eltis SlaveAssessment'!AB9+'2 - Eltis SlaveAssessment'!AD9+'2 - Eltis SlaveAssessment'!AF9+'2 - Eltis SlaveAssessment'!AH9+'2 - Eltis SlaveAssessment'!AJ9+'2 - Eltis SlaveAssessment'!AL9+'2 - Eltis SlaveAssessment'!AN9+'2 - Eltis SlaveAssessment'!AP9+'2 - Eltis SlaveAssessment'!AR9+'2 - Eltis SlaveAssessment'!AX9+'2 - Eltis SlaveAssessment'!AZ9+'2 - Eltis SlaveAssessment'!BB9+'2 - Eltis SlaveAssessment'!BD9+'2 - Eltis SlaveAssessment'!BF9+'2 - Eltis SlaveAssessment'!BH9</f>
        <v>0</v>
      </c>
      <c r="K9" s="8">
        <f>'2 - Eltis SlaveAssessment'!O9+'2 - Eltis SlaveAssessment'!Q9+'2 - Eltis SlaveAssessment'!S9+'2 - Eltis SlaveAssessment'!U9+'2 - Eltis SlaveAssessment'!W9+'2 - Eltis SlaveAssessment'!Y9+'2 - Eltis SlaveAssessment'!AA9+'2 - Eltis SlaveAssessment'!AC9+'2 - Eltis SlaveAssessment'!AE9+'2 - Eltis SlaveAssessment'!AG9+'2 - Eltis SlaveAssessment'!AI9+'2 - Eltis SlaveAssessment'!AK9+'2 - Eltis SlaveAssessment'!AM9+'2 - Eltis SlaveAssessment'!AO9+'2 - Eltis SlaveAssessment'!AQ9+'2 - Eltis SlaveAssessment'!AS9+'2 - Eltis SlaveAssessment'!AY9+'2 - Eltis SlaveAssessment'!BA9+'2 - Eltis SlaveAssessment'!BC9+'2 - Eltis SlaveAssessment'!BE9+'2 - Eltis SlaveAssessment'!BG9+'2 - Eltis SlaveAssessment'!BI9</f>
        <v>0</v>
      </c>
      <c r="M9" s="8">
        <f>'1 - Eltis SlaveVoyages'!GF9</f>
        <v>0</v>
      </c>
      <c r="N9" s="8">
        <f>'1 - Eltis SlaveVoyages'!GG9</f>
        <v>0</v>
      </c>
      <c r="O9" s="8">
        <f>'1 - Eltis SlaveVoyages'!BZ9</f>
        <v>0</v>
      </c>
      <c r="P9" s="8">
        <f>'1 - Eltis SlaveVoyages'!CA9</f>
        <v>0</v>
      </c>
      <c r="Q9" s="8">
        <f>'1 - Eltis SlaveVoyages'!CB9</f>
        <v>0</v>
      </c>
      <c r="R9" s="8">
        <f>'1 - Eltis SlaveVoyages'!CC9</f>
        <v>0</v>
      </c>
      <c r="S9" s="8">
        <f>'1 - Eltis SlaveVoyages'!EL9+'1 - Eltis SlaveVoyages'!EN9+'1 - Eltis SlaveVoyages'!EP9+'1 - Eltis SlaveVoyages'!ER9+'1 - Eltis SlaveVoyages'!ET9</f>
        <v>0</v>
      </c>
      <c r="T9" s="8">
        <f>'1 - Eltis SlaveVoyages'!EM9+'1 - Eltis SlaveVoyages'!EO9+'1 - Eltis SlaveVoyages'!EQ9+'1 - Eltis SlaveVoyages'!ES9+'1 - Eltis SlaveVoyages'!EU9</f>
        <v>0</v>
      </c>
      <c r="U9" s="8">
        <f>'1 - Eltis SlaveVoyages'!BR9+'1 - Eltis SlaveVoyages'!BT9+'1 - Eltis SlaveVoyages'!BV9+'1 - Eltis SlaveVoyages'!CF9+'1 - Eltis SlaveVoyages'!CH9+'1 - Eltis SlaveVoyages'!CJ9+'1 - Eltis SlaveVoyages'!CL9+'1 - Eltis SlaveVoyages'!CN9+'1 - Eltis SlaveVoyages'!CP9+'1 - Eltis SlaveVoyages'!CR9+'1 - Eltis SlaveVoyages'!CT9+'1 - Eltis SlaveVoyages'!CV9+'1 - Eltis SlaveVoyages'!CX9+'1 - Eltis SlaveVoyages'!CZ9+'1 - Eltis SlaveVoyages'!DB9+'1 - Eltis SlaveVoyages'!DD9+'1 - Eltis SlaveVoyages'!DF9+'1 - Eltis SlaveVoyages'!DH9+'1 - Eltis SlaveVoyages'!DJ9+'1 - Eltis SlaveVoyages'!DL9+'1 - Eltis SlaveVoyages'!DN9+'1 - Eltis SlaveVoyages'!DP9+'1 - Eltis SlaveVoyages'!DR9+'1 - Eltis SlaveVoyages'!DT9+'1 - Eltis SlaveVoyages'!DV9+'1 - Eltis SlaveVoyages'!DX9+'1 - Eltis SlaveVoyages'!DZ9+'1 - Eltis SlaveVoyages'!EB9+'1 - Eltis SlaveVoyages'!ED9+'1 - Eltis SlaveVoyages'!EF9+'1 - Eltis SlaveVoyages'!EH9+'1 - Eltis SlaveVoyages'!EJ9+'1 - Eltis SlaveVoyages'!FP9+'1 - Eltis SlaveVoyages'!FT9+'1 - Eltis SlaveVoyages'!FV9</f>
        <v>0</v>
      </c>
      <c r="V9" s="8">
        <f>'1 - Eltis SlaveVoyages'!BS9+'1 - Eltis SlaveVoyages'!BU9+'1 - Eltis SlaveVoyages'!BW9+'1 - Eltis SlaveVoyages'!CG9+'1 - Eltis SlaveVoyages'!CI9+'1 - Eltis SlaveVoyages'!CK9+'1 - Eltis SlaveVoyages'!CM9+'1 - Eltis SlaveVoyages'!CO9+'1 - Eltis SlaveVoyages'!CQ9+'1 - Eltis SlaveVoyages'!CS9+'1 - Eltis SlaveVoyages'!CU9+'1 - Eltis SlaveVoyages'!CW9+'1 - Eltis SlaveVoyages'!CY9+'1 - Eltis SlaveVoyages'!DA9+'1 - Eltis SlaveVoyages'!DC9+'1 - Eltis SlaveVoyages'!DE9+'1 - Eltis SlaveVoyages'!DG9+'1 - Eltis SlaveVoyages'!DI9+'1 - Eltis SlaveVoyages'!DK9+'1 - Eltis SlaveVoyages'!DM9+'1 - Eltis SlaveVoyages'!DO9+'1 - Eltis SlaveVoyages'!DQ9+'1 - Eltis SlaveVoyages'!DS9+'1 - Eltis SlaveVoyages'!DU9+'1 - Eltis SlaveVoyages'!DW9+'1 - Eltis SlaveVoyages'!DY9+'1 - Eltis SlaveVoyages'!EA9+'1 - Eltis SlaveVoyages'!EC9+'1 - Eltis SlaveVoyages'!EE9+'1 - Eltis SlaveVoyages'!EG9+'1 - Eltis SlaveVoyages'!EI9+'1 - Eltis SlaveVoyages'!EK9+'1 - Eltis SlaveVoyages'!FQ9+'1 - Eltis SlaveVoyages'!FU9+'1 - Eltis SlaveVoyages'!FW9</f>
        <v>0</v>
      </c>
      <c r="AE9" s="11">
        <f t="shared" si="0"/>
        <v>0</v>
      </c>
      <c r="AG9" s="51">
        <f t="shared" si="2"/>
        <v>0</v>
      </c>
      <c r="AH9" s="52">
        <f t="shared" si="3"/>
        <v>0</v>
      </c>
      <c r="AI9" s="52">
        <f t="shared" si="4"/>
        <v>0</v>
      </c>
      <c r="AJ9" s="52">
        <f t="shared" si="5"/>
        <v>0</v>
      </c>
      <c r="AK9" s="52">
        <f t="shared" si="6"/>
        <v>0</v>
      </c>
      <c r="AL9" s="52">
        <f t="shared" si="7"/>
        <v>0</v>
      </c>
      <c r="AM9" s="52">
        <f t="shared" si="8"/>
        <v>0</v>
      </c>
      <c r="AN9" s="52">
        <f t="shared" si="9"/>
        <v>0</v>
      </c>
      <c r="AO9" s="52">
        <f t="shared" si="10"/>
        <v>0</v>
      </c>
      <c r="AP9" s="52">
        <f t="shared" si="11"/>
        <v>0</v>
      </c>
      <c r="AQ9" s="52">
        <f t="shared" si="12"/>
        <v>0</v>
      </c>
      <c r="AR9" s="56">
        <f t="shared" si="13"/>
        <v>0</v>
      </c>
      <c r="AT9" s="8" t="str">
        <f>IF('4 - Prijzen'!O13&gt;0,'4 - Prijzen'!O13,"")</f>
        <v/>
      </c>
      <c r="AU9" s="8" t="str">
        <f>IF('4 - Prijzen'!P13&gt;0,'4 - Prijzen'!P13,"")</f>
        <v/>
      </c>
      <c r="AV9" s="8" t="str">
        <f>IF('4 - Prijzen'!BC13&gt;0,'4 - Prijzen'!BC13,"")</f>
        <v/>
      </c>
      <c r="AW9" s="8" t="str">
        <f>IF('4 - Prijzen'!BD13&gt;0,'4 - Prijzen'!BD13,"")</f>
        <v/>
      </c>
      <c r="AY9" s="8" t="str">
        <f>IF('4 - Prijzen'!BF13&gt;0,'4 - Prijzen'!BF13,"")</f>
        <v/>
      </c>
      <c r="AZ9" s="8" t="str">
        <f>IF('4 - Prijzen'!BG13&gt;0,'4 - Prijzen'!BG13,"")</f>
        <v/>
      </c>
      <c r="BA9" s="8" t="str">
        <f>IF('4 - Prijzen'!BV13&gt;0,'4 - Prijzen'!BV13,"")</f>
        <v/>
      </c>
      <c r="BB9" s="8" t="str">
        <f>IF('4 - Prijzen'!BW13&gt;0,'4 - Prijzen'!BW13,"")</f>
        <v/>
      </c>
      <c r="BI9" s="87">
        <f t="shared" si="15"/>
        <v>0.629</v>
      </c>
      <c r="BJ9" s="87">
        <f t="shared" si="16"/>
        <v>0.66666666666666663</v>
      </c>
      <c r="BK9" s="84">
        <f t="shared" si="14"/>
        <v>0.8763333333333333</v>
      </c>
      <c r="CN9">
        <f t="shared" si="17"/>
        <v>90</v>
      </c>
      <c r="CO9">
        <f t="shared" si="17"/>
        <v>110</v>
      </c>
      <c r="CP9" s="8">
        <f t="shared" si="18"/>
        <v>0</v>
      </c>
      <c r="CQ9" s="8">
        <f t="shared" si="19"/>
        <v>0</v>
      </c>
    </row>
    <row r="10" spans="1:95" x14ac:dyDescent="0.25">
      <c r="A10">
        <v>1602</v>
      </c>
      <c r="B10" s="8">
        <f>'2 - Eltis SlaveAssessment'!BX10</f>
        <v>0</v>
      </c>
      <c r="C10" s="8">
        <f>'2 - Eltis SlaveAssessment'!BY10</f>
        <v>0</v>
      </c>
      <c r="D10" s="8">
        <f>'2 - Eltis SlaveAssessment'!AT10</f>
        <v>0</v>
      </c>
      <c r="E10" s="8">
        <f>'2 - Eltis SlaveAssessment'!AU10</f>
        <v>0</v>
      </c>
      <c r="F10" s="8">
        <f>'2 - Eltis SlaveAssessment'!AV10</f>
        <v>0</v>
      </c>
      <c r="G10" s="8">
        <f>'2 - Eltis SlaveAssessment'!AW10</f>
        <v>0</v>
      </c>
      <c r="H10" s="8">
        <f>'2 - Eltis SlaveAssessment'!BJ10+'2 - Eltis SlaveAssessment'!BL10+'2 - Eltis SlaveAssessment'!BN10+'2 - Eltis SlaveAssessment'!BP10+'2 - Eltis SlaveAssessment'!BR10</f>
        <v>0</v>
      </c>
      <c r="I10" s="8">
        <f>'2 - Eltis SlaveAssessment'!BK10+'2 - Eltis SlaveAssessment'!BM10+'2 - Eltis SlaveAssessment'!BO10+'2 - Eltis SlaveAssessment'!BQ10+'2 - Eltis SlaveAssessment'!BS10</f>
        <v>0</v>
      </c>
      <c r="J10" s="8">
        <f>'2 - Eltis SlaveAssessment'!N10+'2 - Eltis SlaveAssessment'!P10+'2 - Eltis SlaveAssessment'!R10+'2 - Eltis SlaveAssessment'!T10+'2 - Eltis SlaveAssessment'!V10+'2 - Eltis SlaveAssessment'!X10+'2 - Eltis SlaveAssessment'!Z10+'2 - Eltis SlaveAssessment'!AB10+'2 - Eltis SlaveAssessment'!AD10+'2 - Eltis SlaveAssessment'!AF10+'2 - Eltis SlaveAssessment'!AH10+'2 - Eltis SlaveAssessment'!AJ10+'2 - Eltis SlaveAssessment'!AL10+'2 - Eltis SlaveAssessment'!AN10+'2 - Eltis SlaveAssessment'!AP10+'2 - Eltis SlaveAssessment'!AR10+'2 - Eltis SlaveAssessment'!AX10+'2 - Eltis SlaveAssessment'!AZ10+'2 - Eltis SlaveAssessment'!BB10+'2 - Eltis SlaveAssessment'!BD10+'2 - Eltis SlaveAssessment'!BF10+'2 - Eltis SlaveAssessment'!BH10</f>
        <v>0</v>
      </c>
      <c r="K10" s="8">
        <f>'2 - Eltis SlaveAssessment'!O10+'2 - Eltis SlaveAssessment'!Q10+'2 - Eltis SlaveAssessment'!S10+'2 - Eltis SlaveAssessment'!U10+'2 - Eltis SlaveAssessment'!W10+'2 - Eltis SlaveAssessment'!Y10+'2 - Eltis SlaveAssessment'!AA10+'2 - Eltis SlaveAssessment'!AC10+'2 - Eltis SlaveAssessment'!AE10+'2 - Eltis SlaveAssessment'!AG10+'2 - Eltis SlaveAssessment'!AI10+'2 - Eltis SlaveAssessment'!AK10+'2 - Eltis SlaveAssessment'!AM10+'2 - Eltis SlaveAssessment'!AO10+'2 - Eltis SlaveAssessment'!AQ10+'2 - Eltis SlaveAssessment'!AS10+'2 - Eltis SlaveAssessment'!AY10+'2 - Eltis SlaveAssessment'!BA10+'2 - Eltis SlaveAssessment'!BC10+'2 - Eltis SlaveAssessment'!BE10+'2 - Eltis SlaveAssessment'!BG10+'2 - Eltis SlaveAssessment'!BI10</f>
        <v>0</v>
      </c>
      <c r="M10" s="8">
        <f>'1 - Eltis SlaveVoyages'!GF10</f>
        <v>0</v>
      </c>
      <c r="N10" s="8">
        <f>'1 - Eltis SlaveVoyages'!GG10</f>
        <v>0</v>
      </c>
      <c r="O10" s="8">
        <f>'1 - Eltis SlaveVoyages'!BZ10</f>
        <v>0</v>
      </c>
      <c r="P10" s="8">
        <f>'1 - Eltis SlaveVoyages'!CA10</f>
        <v>0</v>
      </c>
      <c r="Q10" s="8">
        <f>'1 - Eltis SlaveVoyages'!CB10</f>
        <v>0</v>
      </c>
      <c r="R10" s="8">
        <f>'1 - Eltis SlaveVoyages'!CC10</f>
        <v>0</v>
      </c>
      <c r="S10" s="8">
        <f>'1 - Eltis SlaveVoyages'!EL10+'1 - Eltis SlaveVoyages'!EN10+'1 - Eltis SlaveVoyages'!EP10+'1 - Eltis SlaveVoyages'!ER10+'1 - Eltis SlaveVoyages'!ET10</f>
        <v>0</v>
      </c>
      <c r="T10" s="8">
        <f>'1 - Eltis SlaveVoyages'!EM10+'1 - Eltis SlaveVoyages'!EO10+'1 - Eltis SlaveVoyages'!EQ10+'1 - Eltis SlaveVoyages'!ES10+'1 - Eltis SlaveVoyages'!EU10</f>
        <v>0</v>
      </c>
      <c r="U10" s="8">
        <f>'1 - Eltis SlaveVoyages'!BR10+'1 - Eltis SlaveVoyages'!BT10+'1 - Eltis SlaveVoyages'!BV10+'1 - Eltis SlaveVoyages'!CF10+'1 - Eltis SlaveVoyages'!CH10+'1 - Eltis SlaveVoyages'!CJ10+'1 - Eltis SlaveVoyages'!CL10+'1 - Eltis SlaveVoyages'!CN10+'1 - Eltis SlaveVoyages'!CP10+'1 - Eltis SlaveVoyages'!CR10+'1 - Eltis SlaveVoyages'!CT10+'1 - Eltis SlaveVoyages'!CV10+'1 - Eltis SlaveVoyages'!CX10+'1 - Eltis SlaveVoyages'!CZ10+'1 - Eltis SlaveVoyages'!DB10+'1 - Eltis SlaveVoyages'!DD10+'1 - Eltis SlaveVoyages'!DF10+'1 - Eltis SlaveVoyages'!DH10+'1 - Eltis SlaveVoyages'!DJ10+'1 - Eltis SlaveVoyages'!DL10+'1 - Eltis SlaveVoyages'!DN10+'1 - Eltis SlaveVoyages'!DP10+'1 - Eltis SlaveVoyages'!DR10+'1 - Eltis SlaveVoyages'!DT10+'1 - Eltis SlaveVoyages'!DV10+'1 - Eltis SlaveVoyages'!DX10+'1 - Eltis SlaveVoyages'!DZ10+'1 - Eltis SlaveVoyages'!EB10+'1 - Eltis SlaveVoyages'!ED10+'1 - Eltis SlaveVoyages'!EF10+'1 - Eltis SlaveVoyages'!EH10+'1 - Eltis SlaveVoyages'!EJ10+'1 - Eltis SlaveVoyages'!FP10+'1 - Eltis SlaveVoyages'!FT10+'1 - Eltis SlaveVoyages'!FV10</f>
        <v>0</v>
      </c>
      <c r="V10" s="8">
        <f>'1 - Eltis SlaveVoyages'!BS10+'1 - Eltis SlaveVoyages'!BU10+'1 - Eltis SlaveVoyages'!BW10+'1 - Eltis SlaveVoyages'!CG10+'1 - Eltis SlaveVoyages'!CI10+'1 - Eltis SlaveVoyages'!CK10+'1 - Eltis SlaveVoyages'!CM10+'1 - Eltis SlaveVoyages'!CO10+'1 - Eltis SlaveVoyages'!CQ10+'1 - Eltis SlaveVoyages'!CS10+'1 - Eltis SlaveVoyages'!CU10+'1 - Eltis SlaveVoyages'!CW10+'1 - Eltis SlaveVoyages'!CY10+'1 - Eltis SlaveVoyages'!DA10+'1 - Eltis SlaveVoyages'!DC10+'1 - Eltis SlaveVoyages'!DE10+'1 - Eltis SlaveVoyages'!DG10+'1 - Eltis SlaveVoyages'!DI10+'1 - Eltis SlaveVoyages'!DK10+'1 - Eltis SlaveVoyages'!DM10+'1 - Eltis SlaveVoyages'!DO10+'1 - Eltis SlaveVoyages'!DQ10+'1 - Eltis SlaveVoyages'!DS10+'1 - Eltis SlaveVoyages'!DU10+'1 - Eltis SlaveVoyages'!DW10+'1 - Eltis SlaveVoyages'!DY10+'1 - Eltis SlaveVoyages'!EA10+'1 - Eltis SlaveVoyages'!EC10+'1 - Eltis SlaveVoyages'!EE10+'1 - Eltis SlaveVoyages'!EG10+'1 - Eltis SlaveVoyages'!EI10+'1 - Eltis SlaveVoyages'!EK10+'1 - Eltis SlaveVoyages'!FQ10+'1 - Eltis SlaveVoyages'!FU10+'1 - Eltis SlaveVoyages'!FW10</f>
        <v>0</v>
      </c>
      <c r="AE10" s="11">
        <f t="shared" si="0"/>
        <v>0</v>
      </c>
      <c r="AG10" s="51">
        <f t="shared" si="2"/>
        <v>0</v>
      </c>
      <c r="AH10" s="52">
        <f t="shared" si="3"/>
        <v>0</v>
      </c>
      <c r="AI10" s="52">
        <f t="shared" si="4"/>
        <v>0</v>
      </c>
      <c r="AJ10" s="52">
        <f t="shared" si="5"/>
        <v>0</v>
      </c>
      <c r="AK10" s="52">
        <f t="shared" si="6"/>
        <v>0</v>
      </c>
      <c r="AL10" s="52">
        <f t="shared" si="7"/>
        <v>0</v>
      </c>
      <c r="AM10" s="52">
        <f t="shared" si="8"/>
        <v>0</v>
      </c>
      <c r="AN10" s="52">
        <f t="shared" si="9"/>
        <v>0</v>
      </c>
      <c r="AO10" s="52">
        <f t="shared" si="10"/>
        <v>0</v>
      </c>
      <c r="AP10" s="52">
        <f t="shared" si="11"/>
        <v>0</v>
      </c>
      <c r="AQ10" s="52">
        <f t="shared" si="12"/>
        <v>0</v>
      </c>
      <c r="AR10" s="56">
        <f t="shared" si="13"/>
        <v>0</v>
      </c>
      <c r="AT10" s="8" t="str">
        <f>IF('4 - Prijzen'!O14&gt;0,'4 - Prijzen'!O14,"")</f>
        <v/>
      </c>
      <c r="AU10" s="8" t="str">
        <f>IF('4 - Prijzen'!P14&gt;0,'4 - Prijzen'!P14,"")</f>
        <v/>
      </c>
      <c r="AV10" s="8" t="str">
        <f>IF('4 - Prijzen'!BC14&gt;0,'4 - Prijzen'!BC14,"")</f>
        <v/>
      </c>
      <c r="AW10" s="8" t="str">
        <f>IF('4 - Prijzen'!BD14&gt;0,'4 - Prijzen'!BD14,"")</f>
        <v/>
      </c>
      <c r="AY10" s="8" t="str">
        <f>IF('4 - Prijzen'!BF14&gt;0,'4 - Prijzen'!BF14,"")</f>
        <v/>
      </c>
      <c r="AZ10" s="8" t="str">
        <f>IF('4 - Prijzen'!BG14&gt;0,'4 - Prijzen'!BG14,"")</f>
        <v/>
      </c>
      <c r="BA10" s="8" t="str">
        <f>IF('4 - Prijzen'!BV14&gt;0,'4 - Prijzen'!BV14,"")</f>
        <v/>
      </c>
      <c r="BB10" s="8" t="str">
        <f>IF('4 - Prijzen'!BW14&gt;0,'4 - Prijzen'!BW14,"")</f>
        <v/>
      </c>
      <c r="BI10" s="87">
        <f t="shared" si="15"/>
        <v>0.629</v>
      </c>
      <c r="BJ10" s="87">
        <f t="shared" si="16"/>
        <v>0.66666666666666663</v>
      </c>
      <c r="BK10" s="84">
        <f t="shared" si="14"/>
        <v>0.8763333333333333</v>
      </c>
      <c r="CN10">
        <f t="shared" si="17"/>
        <v>90</v>
      </c>
      <c r="CO10">
        <f t="shared" si="17"/>
        <v>110</v>
      </c>
      <c r="CP10" s="8">
        <f t="shared" si="18"/>
        <v>0</v>
      </c>
      <c r="CQ10" s="8">
        <f t="shared" si="19"/>
        <v>0</v>
      </c>
    </row>
    <row r="11" spans="1:95" x14ac:dyDescent="0.25">
      <c r="A11">
        <v>1603</v>
      </c>
      <c r="B11" s="8">
        <f>'2 - Eltis SlaveAssessment'!BX11</f>
        <v>0</v>
      </c>
      <c r="C11" s="8">
        <f>'2 - Eltis SlaveAssessment'!BY11</f>
        <v>0</v>
      </c>
      <c r="D11" s="8">
        <f>'2 - Eltis SlaveAssessment'!AT11</f>
        <v>0</v>
      </c>
      <c r="E11" s="8">
        <f>'2 - Eltis SlaveAssessment'!AU11</f>
        <v>0</v>
      </c>
      <c r="F11" s="8">
        <f>'2 - Eltis SlaveAssessment'!AV11</f>
        <v>0</v>
      </c>
      <c r="G11" s="8">
        <f>'2 - Eltis SlaveAssessment'!AW11</f>
        <v>0</v>
      </c>
      <c r="H11" s="8">
        <f>'2 - Eltis SlaveAssessment'!BJ11+'2 - Eltis SlaveAssessment'!BL11+'2 - Eltis SlaveAssessment'!BN11+'2 - Eltis SlaveAssessment'!BP11+'2 - Eltis SlaveAssessment'!BR11</f>
        <v>0</v>
      </c>
      <c r="I11" s="8">
        <f>'2 - Eltis SlaveAssessment'!BK11+'2 - Eltis SlaveAssessment'!BM11+'2 - Eltis SlaveAssessment'!BO11+'2 - Eltis SlaveAssessment'!BQ11+'2 - Eltis SlaveAssessment'!BS11</f>
        <v>0</v>
      </c>
      <c r="J11" s="8">
        <f>'2 - Eltis SlaveAssessment'!N11+'2 - Eltis SlaveAssessment'!P11+'2 - Eltis SlaveAssessment'!R11+'2 - Eltis SlaveAssessment'!T11+'2 - Eltis SlaveAssessment'!V11+'2 - Eltis SlaveAssessment'!X11+'2 - Eltis SlaveAssessment'!Z11+'2 - Eltis SlaveAssessment'!AB11+'2 - Eltis SlaveAssessment'!AD11+'2 - Eltis SlaveAssessment'!AF11+'2 - Eltis SlaveAssessment'!AH11+'2 - Eltis SlaveAssessment'!AJ11+'2 - Eltis SlaveAssessment'!AL11+'2 - Eltis SlaveAssessment'!AN11+'2 - Eltis SlaveAssessment'!AP11+'2 - Eltis SlaveAssessment'!AR11+'2 - Eltis SlaveAssessment'!AX11+'2 - Eltis SlaveAssessment'!AZ11+'2 - Eltis SlaveAssessment'!BB11+'2 - Eltis SlaveAssessment'!BD11+'2 - Eltis SlaveAssessment'!BF11+'2 - Eltis SlaveAssessment'!BH11</f>
        <v>0</v>
      </c>
      <c r="K11" s="8">
        <f>'2 - Eltis SlaveAssessment'!O11+'2 - Eltis SlaveAssessment'!Q11+'2 - Eltis SlaveAssessment'!S11+'2 - Eltis SlaveAssessment'!U11+'2 - Eltis SlaveAssessment'!W11+'2 - Eltis SlaveAssessment'!Y11+'2 - Eltis SlaveAssessment'!AA11+'2 - Eltis SlaveAssessment'!AC11+'2 - Eltis SlaveAssessment'!AE11+'2 - Eltis SlaveAssessment'!AG11+'2 - Eltis SlaveAssessment'!AI11+'2 - Eltis SlaveAssessment'!AK11+'2 - Eltis SlaveAssessment'!AM11+'2 - Eltis SlaveAssessment'!AO11+'2 - Eltis SlaveAssessment'!AQ11+'2 - Eltis SlaveAssessment'!AS11+'2 - Eltis SlaveAssessment'!AY11+'2 - Eltis SlaveAssessment'!BA11+'2 - Eltis SlaveAssessment'!BC11+'2 - Eltis SlaveAssessment'!BE11+'2 - Eltis SlaveAssessment'!BG11+'2 - Eltis SlaveAssessment'!BI11</f>
        <v>0</v>
      </c>
      <c r="M11" s="8">
        <f>'1 - Eltis SlaveVoyages'!GF11</f>
        <v>0</v>
      </c>
      <c r="N11" s="8">
        <f>'1 - Eltis SlaveVoyages'!GG11</f>
        <v>0</v>
      </c>
      <c r="O11" s="8">
        <f>'1 - Eltis SlaveVoyages'!BZ11</f>
        <v>0</v>
      </c>
      <c r="P11" s="8">
        <f>'1 - Eltis SlaveVoyages'!CA11</f>
        <v>0</v>
      </c>
      <c r="Q11" s="8">
        <f>'1 - Eltis SlaveVoyages'!CB11</f>
        <v>0</v>
      </c>
      <c r="R11" s="8">
        <f>'1 - Eltis SlaveVoyages'!CC11</f>
        <v>0</v>
      </c>
      <c r="S11" s="8">
        <f>'1 - Eltis SlaveVoyages'!EL11+'1 - Eltis SlaveVoyages'!EN11+'1 - Eltis SlaveVoyages'!EP11+'1 - Eltis SlaveVoyages'!ER11+'1 - Eltis SlaveVoyages'!ET11</f>
        <v>0</v>
      </c>
      <c r="T11" s="8">
        <f>'1 - Eltis SlaveVoyages'!EM11+'1 - Eltis SlaveVoyages'!EO11+'1 - Eltis SlaveVoyages'!EQ11+'1 - Eltis SlaveVoyages'!ES11+'1 - Eltis SlaveVoyages'!EU11</f>
        <v>0</v>
      </c>
      <c r="U11" s="8">
        <f>'1 - Eltis SlaveVoyages'!BR11+'1 - Eltis SlaveVoyages'!BT11+'1 - Eltis SlaveVoyages'!BV11+'1 - Eltis SlaveVoyages'!CF11+'1 - Eltis SlaveVoyages'!CH11+'1 - Eltis SlaveVoyages'!CJ11+'1 - Eltis SlaveVoyages'!CL11+'1 - Eltis SlaveVoyages'!CN11+'1 - Eltis SlaveVoyages'!CP11+'1 - Eltis SlaveVoyages'!CR11+'1 - Eltis SlaveVoyages'!CT11+'1 - Eltis SlaveVoyages'!CV11+'1 - Eltis SlaveVoyages'!CX11+'1 - Eltis SlaveVoyages'!CZ11+'1 - Eltis SlaveVoyages'!DB11+'1 - Eltis SlaveVoyages'!DD11+'1 - Eltis SlaveVoyages'!DF11+'1 - Eltis SlaveVoyages'!DH11+'1 - Eltis SlaveVoyages'!DJ11+'1 - Eltis SlaveVoyages'!DL11+'1 - Eltis SlaveVoyages'!DN11+'1 - Eltis SlaveVoyages'!DP11+'1 - Eltis SlaveVoyages'!DR11+'1 - Eltis SlaveVoyages'!DT11+'1 - Eltis SlaveVoyages'!DV11+'1 - Eltis SlaveVoyages'!DX11+'1 - Eltis SlaveVoyages'!DZ11+'1 - Eltis SlaveVoyages'!EB11+'1 - Eltis SlaveVoyages'!ED11+'1 - Eltis SlaveVoyages'!EF11+'1 - Eltis SlaveVoyages'!EH11+'1 - Eltis SlaveVoyages'!EJ11+'1 - Eltis SlaveVoyages'!FP11+'1 - Eltis SlaveVoyages'!FT11+'1 - Eltis SlaveVoyages'!FV11</f>
        <v>0</v>
      </c>
      <c r="V11" s="8">
        <f>'1 - Eltis SlaveVoyages'!BS11+'1 - Eltis SlaveVoyages'!BU11+'1 - Eltis SlaveVoyages'!BW11+'1 - Eltis SlaveVoyages'!CG11+'1 - Eltis SlaveVoyages'!CI11+'1 - Eltis SlaveVoyages'!CK11+'1 - Eltis SlaveVoyages'!CM11+'1 - Eltis SlaveVoyages'!CO11+'1 - Eltis SlaveVoyages'!CQ11+'1 - Eltis SlaveVoyages'!CS11+'1 - Eltis SlaveVoyages'!CU11+'1 - Eltis SlaveVoyages'!CW11+'1 - Eltis SlaveVoyages'!CY11+'1 - Eltis SlaveVoyages'!DA11+'1 - Eltis SlaveVoyages'!DC11+'1 - Eltis SlaveVoyages'!DE11+'1 - Eltis SlaveVoyages'!DG11+'1 - Eltis SlaveVoyages'!DI11+'1 - Eltis SlaveVoyages'!DK11+'1 - Eltis SlaveVoyages'!DM11+'1 - Eltis SlaveVoyages'!DO11+'1 - Eltis SlaveVoyages'!DQ11+'1 - Eltis SlaveVoyages'!DS11+'1 - Eltis SlaveVoyages'!DU11+'1 - Eltis SlaveVoyages'!DW11+'1 - Eltis SlaveVoyages'!DY11+'1 - Eltis SlaveVoyages'!EA11+'1 - Eltis SlaveVoyages'!EC11+'1 - Eltis SlaveVoyages'!EE11+'1 - Eltis SlaveVoyages'!EG11+'1 - Eltis SlaveVoyages'!EI11+'1 - Eltis SlaveVoyages'!EK11+'1 - Eltis SlaveVoyages'!FQ11+'1 - Eltis SlaveVoyages'!FU11+'1 - Eltis SlaveVoyages'!FW11</f>
        <v>0</v>
      </c>
      <c r="AE11" s="11">
        <f t="shared" si="0"/>
        <v>0</v>
      </c>
      <c r="AG11" s="51">
        <f t="shared" si="2"/>
        <v>0</v>
      </c>
      <c r="AH11" s="52">
        <f t="shared" si="3"/>
        <v>0</v>
      </c>
      <c r="AI11" s="52">
        <f t="shared" si="4"/>
        <v>0</v>
      </c>
      <c r="AJ11" s="52">
        <f t="shared" si="5"/>
        <v>0</v>
      </c>
      <c r="AK11" s="52">
        <f t="shared" si="6"/>
        <v>0</v>
      </c>
      <c r="AL11" s="52">
        <f t="shared" si="7"/>
        <v>0</v>
      </c>
      <c r="AM11" s="52">
        <f t="shared" si="8"/>
        <v>0</v>
      </c>
      <c r="AN11" s="52">
        <f t="shared" si="9"/>
        <v>0</v>
      </c>
      <c r="AO11" s="52">
        <f t="shared" si="10"/>
        <v>0</v>
      </c>
      <c r="AP11" s="52">
        <f t="shared" si="11"/>
        <v>0</v>
      </c>
      <c r="AQ11" s="52">
        <f t="shared" si="12"/>
        <v>0</v>
      </c>
      <c r="AR11" s="56">
        <f t="shared" si="13"/>
        <v>0</v>
      </c>
      <c r="AT11" s="8" t="str">
        <f>IF('4 - Prijzen'!O15&gt;0,'4 - Prijzen'!O15,"")</f>
        <v/>
      </c>
      <c r="AU11" s="8" t="str">
        <f>IF('4 - Prijzen'!P15&gt;0,'4 - Prijzen'!P15,"")</f>
        <v/>
      </c>
      <c r="AV11" s="8" t="str">
        <f>IF('4 - Prijzen'!BC15&gt;0,'4 - Prijzen'!BC15,"")</f>
        <v/>
      </c>
      <c r="AW11" s="8" t="str">
        <f>IF('4 - Prijzen'!BD15&gt;0,'4 - Prijzen'!BD15,"")</f>
        <v/>
      </c>
      <c r="AY11" s="8" t="str">
        <f>IF('4 - Prijzen'!BF15&gt;0,'4 - Prijzen'!BF15,"")</f>
        <v/>
      </c>
      <c r="AZ11" s="8" t="str">
        <f>IF('4 - Prijzen'!BG15&gt;0,'4 - Prijzen'!BG15,"")</f>
        <v/>
      </c>
      <c r="BA11" s="8" t="str">
        <f>IF('4 - Prijzen'!BV15&gt;0,'4 - Prijzen'!BV15,"")</f>
        <v/>
      </c>
      <c r="BB11" s="8" t="str">
        <f>IF('4 - Prijzen'!BW15&gt;0,'4 - Prijzen'!BW15,"")</f>
        <v/>
      </c>
      <c r="BI11" s="87">
        <f t="shared" si="15"/>
        <v>0.629</v>
      </c>
      <c r="BJ11" s="87">
        <f t="shared" si="16"/>
        <v>0.66666666666666663</v>
      </c>
      <c r="BK11" s="84">
        <f t="shared" si="14"/>
        <v>0.8763333333333333</v>
      </c>
      <c r="CN11">
        <f t="shared" si="17"/>
        <v>90</v>
      </c>
      <c r="CO11">
        <f t="shared" si="17"/>
        <v>110</v>
      </c>
      <c r="CP11" s="8">
        <f t="shared" si="18"/>
        <v>0</v>
      </c>
      <c r="CQ11" s="8">
        <f t="shared" si="19"/>
        <v>0</v>
      </c>
    </row>
    <row r="12" spans="1:95" x14ac:dyDescent="0.25">
      <c r="A12">
        <v>1604</v>
      </c>
      <c r="B12" s="8">
        <f>'2 - Eltis SlaveAssessment'!BX12</f>
        <v>334</v>
      </c>
      <c r="C12" s="8">
        <f>'2 - Eltis SlaveAssessment'!BY12</f>
        <v>287</v>
      </c>
      <c r="D12" s="8">
        <f>'2 - Eltis SlaveAssessment'!AT12</f>
        <v>0</v>
      </c>
      <c r="E12" s="8">
        <f>'2 - Eltis SlaveAssessment'!AU12</f>
        <v>0</v>
      </c>
      <c r="F12" s="8">
        <f>'2 - Eltis SlaveAssessment'!AV12</f>
        <v>0</v>
      </c>
      <c r="G12" s="8">
        <f>'2 - Eltis SlaveAssessment'!AW12</f>
        <v>0</v>
      </c>
      <c r="H12" s="8">
        <f>'2 - Eltis SlaveAssessment'!BJ12+'2 - Eltis SlaveAssessment'!BL12+'2 - Eltis SlaveAssessment'!BN12+'2 - Eltis SlaveAssessment'!BP12+'2 - Eltis SlaveAssessment'!BR12</f>
        <v>334</v>
      </c>
      <c r="I12" s="8">
        <f>'2 - Eltis SlaveAssessment'!BK12+'2 - Eltis SlaveAssessment'!BM12+'2 - Eltis SlaveAssessment'!BO12+'2 - Eltis SlaveAssessment'!BQ12+'2 - Eltis SlaveAssessment'!BS12</f>
        <v>287</v>
      </c>
      <c r="J12" s="8">
        <f>'2 - Eltis SlaveAssessment'!N12+'2 - Eltis SlaveAssessment'!P12+'2 - Eltis SlaveAssessment'!R12+'2 - Eltis SlaveAssessment'!T12+'2 - Eltis SlaveAssessment'!V12+'2 - Eltis SlaveAssessment'!X12+'2 - Eltis SlaveAssessment'!Z12+'2 - Eltis SlaveAssessment'!AB12+'2 - Eltis SlaveAssessment'!AD12+'2 - Eltis SlaveAssessment'!AF12+'2 - Eltis SlaveAssessment'!AH12+'2 - Eltis SlaveAssessment'!AJ12+'2 - Eltis SlaveAssessment'!AL12+'2 - Eltis SlaveAssessment'!AN12+'2 - Eltis SlaveAssessment'!AP12+'2 - Eltis SlaveAssessment'!AR12+'2 - Eltis SlaveAssessment'!AX12+'2 - Eltis SlaveAssessment'!AZ12+'2 - Eltis SlaveAssessment'!BB12+'2 - Eltis SlaveAssessment'!BD12+'2 - Eltis SlaveAssessment'!BF12+'2 - Eltis SlaveAssessment'!BH12</f>
        <v>0</v>
      </c>
      <c r="K12" s="8">
        <f>'2 - Eltis SlaveAssessment'!O12+'2 - Eltis SlaveAssessment'!Q12+'2 - Eltis SlaveAssessment'!S12+'2 - Eltis SlaveAssessment'!U12+'2 - Eltis SlaveAssessment'!W12+'2 - Eltis SlaveAssessment'!Y12+'2 - Eltis SlaveAssessment'!AA12+'2 - Eltis SlaveAssessment'!AC12+'2 - Eltis SlaveAssessment'!AE12+'2 - Eltis SlaveAssessment'!AG12+'2 - Eltis SlaveAssessment'!AI12+'2 - Eltis SlaveAssessment'!AK12+'2 - Eltis SlaveAssessment'!AM12+'2 - Eltis SlaveAssessment'!AO12+'2 - Eltis SlaveAssessment'!AQ12+'2 - Eltis SlaveAssessment'!AS12+'2 - Eltis SlaveAssessment'!AY12+'2 - Eltis SlaveAssessment'!BA12+'2 - Eltis SlaveAssessment'!BC12+'2 - Eltis SlaveAssessment'!BE12+'2 - Eltis SlaveAssessment'!BG12+'2 - Eltis SlaveAssessment'!BI12</f>
        <v>0</v>
      </c>
      <c r="M12" s="8">
        <f>'1 - Eltis SlaveVoyages'!GF12</f>
        <v>334</v>
      </c>
      <c r="N12" s="8">
        <f>'1 - Eltis SlaveVoyages'!GG12</f>
        <v>287</v>
      </c>
      <c r="O12" s="8">
        <f>'1 - Eltis SlaveVoyages'!BZ12</f>
        <v>0</v>
      </c>
      <c r="P12" s="8">
        <f>'1 - Eltis SlaveVoyages'!CA12</f>
        <v>0</v>
      </c>
      <c r="Q12" s="8">
        <f>'1 - Eltis SlaveVoyages'!CB12</f>
        <v>0</v>
      </c>
      <c r="R12" s="8">
        <f>'1 - Eltis SlaveVoyages'!CC12</f>
        <v>0</v>
      </c>
      <c r="S12" s="8">
        <f>'1 - Eltis SlaveVoyages'!EL12+'1 - Eltis SlaveVoyages'!EN12+'1 - Eltis SlaveVoyages'!EP12+'1 - Eltis SlaveVoyages'!ER12+'1 - Eltis SlaveVoyages'!ET12</f>
        <v>334</v>
      </c>
      <c r="T12" s="8">
        <f>'1 - Eltis SlaveVoyages'!EM12+'1 - Eltis SlaveVoyages'!EO12+'1 - Eltis SlaveVoyages'!EQ12+'1 - Eltis SlaveVoyages'!ES12+'1 - Eltis SlaveVoyages'!EU12</f>
        <v>287</v>
      </c>
      <c r="U12" s="8">
        <f>'1 - Eltis SlaveVoyages'!BR12+'1 - Eltis SlaveVoyages'!BT12+'1 - Eltis SlaveVoyages'!BV12+'1 - Eltis SlaveVoyages'!CF12+'1 - Eltis SlaveVoyages'!CH12+'1 - Eltis SlaveVoyages'!CJ12+'1 - Eltis SlaveVoyages'!CL12+'1 - Eltis SlaveVoyages'!CN12+'1 - Eltis SlaveVoyages'!CP12+'1 - Eltis SlaveVoyages'!CR12+'1 - Eltis SlaveVoyages'!CT12+'1 - Eltis SlaveVoyages'!CV12+'1 - Eltis SlaveVoyages'!CX12+'1 - Eltis SlaveVoyages'!CZ12+'1 - Eltis SlaveVoyages'!DB12+'1 - Eltis SlaveVoyages'!DD12+'1 - Eltis SlaveVoyages'!DF12+'1 - Eltis SlaveVoyages'!DH12+'1 - Eltis SlaveVoyages'!DJ12+'1 - Eltis SlaveVoyages'!DL12+'1 - Eltis SlaveVoyages'!DN12+'1 - Eltis SlaveVoyages'!DP12+'1 - Eltis SlaveVoyages'!DR12+'1 - Eltis SlaveVoyages'!DT12+'1 - Eltis SlaveVoyages'!DV12+'1 - Eltis SlaveVoyages'!DX12+'1 - Eltis SlaveVoyages'!DZ12+'1 - Eltis SlaveVoyages'!EB12+'1 - Eltis SlaveVoyages'!ED12+'1 - Eltis SlaveVoyages'!EF12+'1 - Eltis SlaveVoyages'!EH12+'1 - Eltis SlaveVoyages'!EJ12+'1 - Eltis SlaveVoyages'!FP12+'1 - Eltis SlaveVoyages'!FT12+'1 - Eltis SlaveVoyages'!FV12</f>
        <v>0</v>
      </c>
      <c r="V12" s="8">
        <f>'1 - Eltis SlaveVoyages'!BS12+'1 - Eltis SlaveVoyages'!BU12+'1 - Eltis SlaveVoyages'!BW12+'1 - Eltis SlaveVoyages'!CG12+'1 - Eltis SlaveVoyages'!CI12+'1 - Eltis SlaveVoyages'!CK12+'1 - Eltis SlaveVoyages'!CM12+'1 - Eltis SlaveVoyages'!CO12+'1 - Eltis SlaveVoyages'!CQ12+'1 - Eltis SlaveVoyages'!CS12+'1 - Eltis SlaveVoyages'!CU12+'1 - Eltis SlaveVoyages'!CW12+'1 - Eltis SlaveVoyages'!CY12+'1 - Eltis SlaveVoyages'!DA12+'1 - Eltis SlaveVoyages'!DC12+'1 - Eltis SlaveVoyages'!DE12+'1 - Eltis SlaveVoyages'!DG12+'1 - Eltis SlaveVoyages'!DI12+'1 - Eltis SlaveVoyages'!DK12+'1 - Eltis SlaveVoyages'!DM12+'1 - Eltis SlaveVoyages'!DO12+'1 - Eltis SlaveVoyages'!DQ12+'1 - Eltis SlaveVoyages'!DS12+'1 - Eltis SlaveVoyages'!DU12+'1 - Eltis SlaveVoyages'!DW12+'1 - Eltis SlaveVoyages'!DY12+'1 - Eltis SlaveVoyages'!EA12+'1 - Eltis SlaveVoyages'!EC12+'1 - Eltis SlaveVoyages'!EE12+'1 - Eltis SlaveVoyages'!EG12+'1 - Eltis SlaveVoyages'!EI12+'1 - Eltis SlaveVoyages'!EK12+'1 - Eltis SlaveVoyages'!FQ12+'1 - Eltis SlaveVoyages'!FU12+'1 - Eltis SlaveVoyages'!FW12</f>
        <v>0</v>
      </c>
      <c r="AE12" s="11">
        <f t="shared" si="0"/>
        <v>334</v>
      </c>
      <c r="AG12" s="51">
        <f t="shared" si="2"/>
        <v>334</v>
      </c>
      <c r="AH12" s="52">
        <f t="shared" si="3"/>
        <v>287</v>
      </c>
      <c r="AI12" s="52">
        <f t="shared" si="4"/>
        <v>0</v>
      </c>
      <c r="AJ12" s="52">
        <f t="shared" si="5"/>
        <v>0</v>
      </c>
      <c r="AK12" s="52">
        <f t="shared" si="6"/>
        <v>0</v>
      </c>
      <c r="AL12" s="52">
        <f t="shared" si="7"/>
        <v>0</v>
      </c>
      <c r="AM12" s="52">
        <f t="shared" si="8"/>
        <v>334</v>
      </c>
      <c r="AN12" s="52">
        <f t="shared" si="9"/>
        <v>287</v>
      </c>
      <c r="AO12" s="52">
        <f t="shared" si="10"/>
        <v>0</v>
      </c>
      <c r="AP12" s="52">
        <f t="shared" si="11"/>
        <v>0</v>
      </c>
      <c r="AQ12" s="52">
        <f t="shared" si="12"/>
        <v>0</v>
      </c>
      <c r="AR12" s="56">
        <f t="shared" si="13"/>
        <v>0</v>
      </c>
      <c r="AT12" s="8" t="str">
        <f>IF('4 - Prijzen'!O16&gt;0,'4 - Prijzen'!O16,"")</f>
        <v/>
      </c>
      <c r="AU12" s="8" t="str">
        <f>IF('4 - Prijzen'!P16&gt;0,'4 - Prijzen'!P16,"")</f>
        <v/>
      </c>
      <c r="AV12" s="8" t="str">
        <f>IF('4 - Prijzen'!BC16&gt;0,'4 - Prijzen'!BC16,"")</f>
        <v/>
      </c>
      <c r="AW12" s="8" t="str">
        <f>IF('4 - Prijzen'!BD16&gt;0,'4 - Prijzen'!BD16,"")</f>
        <v/>
      </c>
      <c r="AY12" s="8" t="str">
        <f>IF('4 - Prijzen'!BF16&gt;0,'4 - Prijzen'!BF16,"")</f>
        <v/>
      </c>
      <c r="AZ12" s="8" t="str">
        <f>IF('4 - Prijzen'!BG16&gt;0,'4 - Prijzen'!BG16,"")</f>
        <v/>
      </c>
      <c r="BA12" s="8" t="str">
        <f>IF('4 - Prijzen'!BV16&gt;0,'4 - Prijzen'!BV16,"")</f>
        <v/>
      </c>
      <c r="BB12" s="8" t="str">
        <f>IF('4 - Prijzen'!BW16&gt;0,'4 - Prijzen'!BW16,"")</f>
        <v/>
      </c>
      <c r="BI12" s="87">
        <f t="shared" si="15"/>
        <v>0.629</v>
      </c>
      <c r="BJ12" s="87">
        <f t="shared" si="16"/>
        <v>0.66666666666666663</v>
      </c>
      <c r="BK12" s="84">
        <f t="shared" si="14"/>
        <v>0.8763333333333333</v>
      </c>
      <c r="CN12">
        <f t="shared" si="17"/>
        <v>90</v>
      </c>
      <c r="CO12">
        <f t="shared" si="17"/>
        <v>110</v>
      </c>
      <c r="CP12" s="8">
        <f t="shared" si="18"/>
        <v>30060</v>
      </c>
      <c r="CQ12" s="8">
        <f t="shared" si="19"/>
        <v>36740</v>
      </c>
    </row>
    <row r="13" spans="1:95" x14ac:dyDescent="0.25">
      <c r="A13">
        <v>1605</v>
      </c>
      <c r="B13" s="8">
        <f>'2 - Eltis SlaveAssessment'!BX13</f>
        <v>0</v>
      </c>
      <c r="C13" s="8">
        <f>'2 - Eltis SlaveAssessment'!BY13</f>
        <v>0</v>
      </c>
      <c r="D13" s="8">
        <f>'2 - Eltis SlaveAssessment'!AT13</f>
        <v>0</v>
      </c>
      <c r="E13" s="8">
        <f>'2 - Eltis SlaveAssessment'!AU13</f>
        <v>0</v>
      </c>
      <c r="F13" s="8">
        <f>'2 - Eltis SlaveAssessment'!AV13</f>
        <v>0</v>
      </c>
      <c r="G13" s="8">
        <f>'2 - Eltis SlaveAssessment'!AW13</f>
        <v>0</v>
      </c>
      <c r="H13" s="8">
        <f>'2 - Eltis SlaveAssessment'!BJ13+'2 - Eltis SlaveAssessment'!BL13+'2 - Eltis SlaveAssessment'!BN13+'2 - Eltis SlaveAssessment'!BP13+'2 - Eltis SlaveAssessment'!BR13</f>
        <v>0</v>
      </c>
      <c r="I13" s="8">
        <f>'2 - Eltis SlaveAssessment'!BK13+'2 - Eltis SlaveAssessment'!BM13+'2 - Eltis SlaveAssessment'!BO13+'2 - Eltis SlaveAssessment'!BQ13+'2 - Eltis SlaveAssessment'!BS13</f>
        <v>0</v>
      </c>
      <c r="J13" s="8">
        <f>'2 - Eltis SlaveAssessment'!N13+'2 - Eltis SlaveAssessment'!P13+'2 - Eltis SlaveAssessment'!R13+'2 - Eltis SlaveAssessment'!T13+'2 - Eltis SlaveAssessment'!V13+'2 - Eltis SlaveAssessment'!X13+'2 - Eltis SlaveAssessment'!Z13+'2 - Eltis SlaveAssessment'!AB13+'2 - Eltis SlaveAssessment'!AD13+'2 - Eltis SlaveAssessment'!AF13+'2 - Eltis SlaveAssessment'!AH13+'2 - Eltis SlaveAssessment'!AJ13+'2 - Eltis SlaveAssessment'!AL13+'2 - Eltis SlaveAssessment'!AN13+'2 - Eltis SlaveAssessment'!AP13+'2 - Eltis SlaveAssessment'!AR13+'2 - Eltis SlaveAssessment'!AX13+'2 - Eltis SlaveAssessment'!AZ13+'2 - Eltis SlaveAssessment'!BB13+'2 - Eltis SlaveAssessment'!BD13+'2 - Eltis SlaveAssessment'!BF13+'2 - Eltis SlaveAssessment'!BH13</f>
        <v>0</v>
      </c>
      <c r="K13" s="8">
        <f>'2 - Eltis SlaveAssessment'!O13+'2 - Eltis SlaveAssessment'!Q13+'2 - Eltis SlaveAssessment'!S13+'2 - Eltis SlaveAssessment'!U13+'2 - Eltis SlaveAssessment'!W13+'2 - Eltis SlaveAssessment'!Y13+'2 - Eltis SlaveAssessment'!AA13+'2 - Eltis SlaveAssessment'!AC13+'2 - Eltis SlaveAssessment'!AE13+'2 - Eltis SlaveAssessment'!AG13+'2 - Eltis SlaveAssessment'!AI13+'2 - Eltis SlaveAssessment'!AK13+'2 - Eltis SlaveAssessment'!AM13+'2 - Eltis SlaveAssessment'!AO13+'2 - Eltis SlaveAssessment'!AQ13+'2 - Eltis SlaveAssessment'!AS13+'2 - Eltis SlaveAssessment'!AY13+'2 - Eltis SlaveAssessment'!BA13+'2 - Eltis SlaveAssessment'!BC13+'2 - Eltis SlaveAssessment'!BE13+'2 - Eltis SlaveAssessment'!BG13+'2 - Eltis SlaveAssessment'!BI13</f>
        <v>0</v>
      </c>
      <c r="M13" s="8">
        <f>'1 - Eltis SlaveVoyages'!GF13</f>
        <v>0</v>
      </c>
      <c r="N13" s="8">
        <f>'1 - Eltis SlaveVoyages'!GG13</f>
        <v>0</v>
      </c>
      <c r="O13" s="8">
        <f>'1 - Eltis SlaveVoyages'!BZ13</f>
        <v>0</v>
      </c>
      <c r="P13" s="8">
        <f>'1 - Eltis SlaveVoyages'!CA13</f>
        <v>0</v>
      </c>
      <c r="Q13" s="8">
        <f>'1 - Eltis SlaveVoyages'!CB13</f>
        <v>0</v>
      </c>
      <c r="R13" s="8">
        <f>'1 - Eltis SlaveVoyages'!CC13</f>
        <v>0</v>
      </c>
      <c r="S13" s="8">
        <f>'1 - Eltis SlaveVoyages'!EL13+'1 - Eltis SlaveVoyages'!EN13+'1 - Eltis SlaveVoyages'!EP13+'1 - Eltis SlaveVoyages'!ER13+'1 - Eltis SlaveVoyages'!ET13</f>
        <v>0</v>
      </c>
      <c r="T13" s="8">
        <f>'1 - Eltis SlaveVoyages'!EM13+'1 - Eltis SlaveVoyages'!EO13+'1 - Eltis SlaveVoyages'!EQ13+'1 - Eltis SlaveVoyages'!ES13+'1 - Eltis SlaveVoyages'!EU13</f>
        <v>0</v>
      </c>
      <c r="U13" s="8">
        <f>'1 - Eltis SlaveVoyages'!BR13+'1 - Eltis SlaveVoyages'!BT13+'1 - Eltis SlaveVoyages'!BV13+'1 - Eltis SlaveVoyages'!CF13+'1 - Eltis SlaveVoyages'!CH13+'1 - Eltis SlaveVoyages'!CJ13+'1 - Eltis SlaveVoyages'!CL13+'1 - Eltis SlaveVoyages'!CN13+'1 - Eltis SlaveVoyages'!CP13+'1 - Eltis SlaveVoyages'!CR13+'1 - Eltis SlaveVoyages'!CT13+'1 - Eltis SlaveVoyages'!CV13+'1 - Eltis SlaveVoyages'!CX13+'1 - Eltis SlaveVoyages'!CZ13+'1 - Eltis SlaveVoyages'!DB13+'1 - Eltis SlaveVoyages'!DD13+'1 - Eltis SlaveVoyages'!DF13+'1 - Eltis SlaveVoyages'!DH13+'1 - Eltis SlaveVoyages'!DJ13+'1 - Eltis SlaveVoyages'!DL13+'1 - Eltis SlaveVoyages'!DN13+'1 - Eltis SlaveVoyages'!DP13+'1 - Eltis SlaveVoyages'!DR13+'1 - Eltis SlaveVoyages'!DT13+'1 - Eltis SlaveVoyages'!DV13+'1 - Eltis SlaveVoyages'!DX13+'1 - Eltis SlaveVoyages'!DZ13+'1 - Eltis SlaveVoyages'!EB13+'1 - Eltis SlaveVoyages'!ED13+'1 - Eltis SlaveVoyages'!EF13+'1 - Eltis SlaveVoyages'!EH13+'1 - Eltis SlaveVoyages'!EJ13+'1 - Eltis SlaveVoyages'!FP13+'1 - Eltis SlaveVoyages'!FT13+'1 - Eltis SlaveVoyages'!FV13</f>
        <v>0</v>
      </c>
      <c r="V13" s="8">
        <f>'1 - Eltis SlaveVoyages'!BS13+'1 - Eltis SlaveVoyages'!BU13+'1 - Eltis SlaveVoyages'!BW13+'1 - Eltis SlaveVoyages'!CG13+'1 - Eltis SlaveVoyages'!CI13+'1 - Eltis SlaveVoyages'!CK13+'1 - Eltis SlaveVoyages'!CM13+'1 - Eltis SlaveVoyages'!CO13+'1 - Eltis SlaveVoyages'!CQ13+'1 - Eltis SlaveVoyages'!CS13+'1 - Eltis SlaveVoyages'!CU13+'1 - Eltis SlaveVoyages'!CW13+'1 - Eltis SlaveVoyages'!CY13+'1 - Eltis SlaveVoyages'!DA13+'1 - Eltis SlaveVoyages'!DC13+'1 - Eltis SlaveVoyages'!DE13+'1 - Eltis SlaveVoyages'!DG13+'1 - Eltis SlaveVoyages'!DI13+'1 - Eltis SlaveVoyages'!DK13+'1 - Eltis SlaveVoyages'!DM13+'1 - Eltis SlaveVoyages'!DO13+'1 - Eltis SlaveVoyages'!DQ13+'1 - Eltis SlaveVoyages'!DS13+'1 - Eltis SlaveVoyages'!DU13+'1 - Eltis SlaveVoyages'!DW13+'1 - Eltis SlaveVoyages'!DY13+'1 - Eltis SlaveVoyages'!EA13+'1 - Eltis SlaveVoyages'!EC13+'1 - Eltis SlaveVoyages'!EE13+'1 - Eltis SlaveVoyages'!EG13+'1 - Eltis SlaveVoyages'!EI13+'1 - Eltis SlaveVoyages'!EK13+'1 - Eltis SlaveVoyages'!FQ13+'1 - Eltis SlaveVoyages'!FU13+'1 - Eltis SlaveVoyages'!FW13</f>
        <v>0</v>
      </c>
      <c r="AE13" s="11">
        <f t="shared" si="0"/>
        <v>0</v>
      </c>
      <c r="AG13" s="51">
        <f t="shared" si="2"/>
        <v>0</v>
      </c>
      <c r="AH13" s="52">
        <f t="shared" si="3"/>
        <v>0</v>
      </c>
      <c r="AI13" s="52">
        <f t="shared" si="4"/>
        <v>0</v>
      </c>
      <c r="AJ13" s="52">
        <f t="shared" si="5"/>
        <v>0</v>
      </c>
      <c r="AK13" s="52">
        <f t="shared" si="6"/>
        <v>0</v>
      </c>
      <c r="AL13" s="52">
        <f t="shared" si="7"/>
        <v>0</v>
      </c>
      <c r="AM13" s="52">
        <f t="shared" si="8"/>
        <v>0</v>
      </c>
      <c r="AN13" s="52">
        <f t="shared" si="9"/>
        <v>0</v>
      </c>
      <c r="AO13" s="52">
        <f t="shared" si="10"/>
        <v>0</v>
      </c>
      <c r="AP13" s="52">
        <f t="shared" si="11"/>
        <v>0</v>
      </c>
      <c r="AQ13" s="52">
        <f t="shared" si="12"/>
        <v>0</v>
      </c>
      <c r="AR13" s="56">
        <f t="shared" si="13"/>
        <v>0</v>
      </c>
      <c r="AT13" s="8" t="str">
        <f>IF('4 - Prijzen'!O17&gt;0,'4 - Prijzen'!O17,"")</f>
        <v/>
      </c>
      <c r="AU13" s="8" t="str">
        <f>IF('4 - Prijzen'!P17&gt;0,'4 - Prijzen'!P17,"")</f>
        <v/>
      </c>
      <c r="AV13" s="8" t="str">
        <f>IF('4 - Prijzen'!BC17&gt;0,'4 - Prijzen'!BC17,"")</f>
        <v/>
      </c>
      <c r="AW13" s="8" t="str">
        <f>IF('4 - Prijzen'!BD17&gt;0,'4 - Prijzen'!BD17,"")</f>
        <v/>
      </c>
      <c r="AY13" s="8" t="str">
        <f>IF('4 - Prijzen'!BF17&gt;0,'4 - Prijzen'!BF17,"")</f>
        <v/>
      </c>
      <c r="AZ13" s="8" t="str">
        <f>IF('4 - Prijzen'!BG17&gt;0,'4 - Prijzen'!BG17,"")</f>
        <v/>
      </c>
      <c r="BA13" s="8" t="str">
        <f>IF('4 - Prijzen'!BV17&gt;0,'4 - Prijzen'!BV17,"")</f>
        <v/>
      </c>
      <c r="BB13" s="8" t="str">
        <f>IF('4 - Prijzen'!BW17&gt;0,'4 - Prijzen'!BW17,"")</f>
        <v/>
      </c>
      <c r="BI13" s="87">
        <f t="shared" si="15"/>
        <v>0.629</v>
      </c>
      <c r="BJ13" s="87">
        <f t="shared" si="16"/>
        <v>0.66666666666666663</v>
      </c>
      <c r="BK13" s="84">
        <f t="shared" si="14"/>
        <v>0.8763333333333333</v>
      </c>
      <c r="CN13">
        <f t="shared" si="17"/>
        <v>90</v>
      </c>
      <c r="CO13">
        <f t="shared" si="17"/>
        <v>110</v>
      </c>
      <c r="CP13" s="8">
        <f t="shared" si="18"/>
        <v>0</v>
      </c>
      <c r="CQ13" s="8">
        <f t="shared" si="19"/>
        <v>0</v>
      </c>
    </row>
    <row r="14" spans="1:95" x14ac:dyDescent="0.25">
      <c r="A14">
        <v>1606</v>
      </c>
      <c r="B14" s="8">
        <f>'2 - Eltis SlaveAssessment'!BX14</f>
        <v>544</v>
      </c>
      <c r="C14" s="8">
        <f>'2 - Eltis SlaveAssessment'!BY14</f>
        <v>470</v>
      </c>
      <c r="D14" s="8">
        <f>'2 - Eltis SlaveAssessment'!AT14</f>
        <v>0</v>
      </c>
      <c r="E14" s="8">
        <f>'2 - Eltis SlaveAssessment'!AU14</f>
        <v>0</v>
      </c>
      <c r="F14" s="8">
        <f>'2 - Eltis SlaveAssessment'!AV14</f>
        <v>0</v>
      </c>
      <c r="G14" s="8">
        <f>'2 - Eltis SlaveAssessment'!AW14</f>
        <v>0</v>
      </c>
      <c r="H14" s="8">
        <f>'2 - Eltis SlaveAssessment'!BJ14+'2 - Eltis SlaveAssessment'!BL14+'2 - Eltis SlaveAssessment'!BN14+'2 - Eltis SlaveAssessment'!BP14+'2 - Eltis SlaveAssessment'!BR14</f>
        <v>0</v>
      </c>
      <c r="I14" s="8">
        <f>'2 - Eltis SlaveAssessment'!BK14+'2 - Eltis SlaveAssessment'!BM14+'2 - Eltis SlaveAssessment'!BO14+'2 - Eltis SlaveAssessment'!BQ14+'2 - Eltis SlaveAssessment'!BS14</f>
        <v>0</v>
      </c>
      <c r="J14" s="8">
        <f>'2 - Eltis SlaveAssessment'!N14+'2 - Eltis SlaveAssessment'!P14+'2 - Eltis SlaveAssessment'!R14+'2 - Eltis SlaveAssessment'!T14+'2 - Eltis SlaveAssessment'!V14+'2 - Eltis SlaveAssessment'!X14+'2 - Eltis SlaveAssessment'!Z14+'2 - Eltis SlaveAssessment'!AB14+'2 - Eltis SlaveAssessment'!AD14+'2 - Eltis SlaveAssessment'!AF14+'2 - Eltis SlaveAssessment'!AH14+'2 - Eltis SlaveAssessment'!AJ14+'2 - Eltis SlaveAssessment'!AL14+'2 - Eltis SlaveAssessment'!AN14+'2 - Eltis SlaveAssessment'!AP14+'2 - Eltis SlaveAssessment'!AR14+'2 - Eltis SlaveAssessment'!AX14+'2 - Eltis SlaveAssessment'!AZ14+'2 - Eltis SlaveAssessment'!BB14+'2 - Eltis SlaveAssessment'!BD14+'2 - Eltis SlaveAssessment'!BF14+'2 - Eltis SlaveAssessment'!BH14</f>
        <v>544</v>
      </c>
      <c r="K14" s="8">
        <f>'2 - Eltis SlaveAssessment'!O14+'2 - Eltis SlaveAssessment'!Q14+'2 - Eltis SlaveAssessment'!S14+'2 - Eltis SlaveAssessment'!U14+'2 - Eltis SlaveAssessment'!W14+'2 - Eltis SlaveAssessment'!Y14+'2 - Eltis SlaveAssessment'!AA14+'2 - Eltis SlaveAssessment'!AC14+'2 - Eltis SlaveAssessment'!AE14+'2 - Eltis SlaveAssessment'!AG14+'2 - Eltis SlaveAssessment'!AI14+'2 - Eltis SlaveAssessment'!AK14+'2 - Eltis SlaveAssessment'!AM14+'2 - Eltis SlaveAssessment'!AO14+'2 - Eltis SlaveAssessment'!AQ14+'2 - Eltis SlaveAssessment'!AS14+'2 - Eltis SlaveAssessment'!AY14+'2 - Eltis SlaveAssessment'!BA14+'2 - Eltis SlaveAssessment'!BC14+'2 - Eltis SlaveAssessment'!BE14+'2 - Eltis SlaveAssessment'!BG14+'2 - Eltis SlaveAssessment'!BI14</f>
        <v>470</v>
      </c>
      <c r="M14" s="8">
        <f>'1 - Eltis SlaveVoyages'!GF14</f>
        <v>544</v>
      </c>
      <c r="N14" s="8">
        <f>'1 - Eltis SlaveVoyages'!GG14</f>
        <v>470</v>
      </c>
      <c r="O14" s="8">
        <f>'1 - Eltis SlaveVoyages'!BZ14</f>
        <v>0</v>
      </c>
      <c r="P14" s="8">
        <f>'1 - Eltis SlaveVoyages'!CA14</f>
        <v>0</v>
      </c>
      <c r="Q14" s="8">
        <f>'1 - Eltis SlaveVoyages'!CB14</f>
        <v>0</v>
      </c>
      <c r="R14" s="8">
        <f>'1 - Eltis SlaveVoyages'!CC14</f>
        <v>0</v>
      </c>
      <c r="S14" s="8">
        <f>'1 - Eltis SlaveVoyages'!EL14+'1 - Eltis SlaveVoyages'!EN14+'1 - Eltis SlaveVoyages'!EP14+'1 - Eltis SlaveVoyages'!ER14+'1 - Eltis SlaveVoyages'!ET14</f>
        <v>0</v>
      </c>
      <c r="T14" s="8">
        <f>'1 - Eltis SlaveVoyages'!EM14+'1 - Eltis SlaveVoyages'!EO14+'1 - Eltis SlaveVoyages'!EQ14+'1 - Eltis SlaveVoyages'!ES14+'1 - Eltis SlaveVoyages'!EU14</f>
        <v>0</v>
      </c>
      <c r="U14" s="8">
        <f>'1 - Eltis SlaveVoyages'!BR14+'1 - Eltis SlaveVoyages'!BT14+'1 - Eltis SlaveVoyages'!BV14+'1 - Eltis SlaveVoyages'!CF14+'1 - Eltis SlaveVoyages'!CH14+'1 - Eltis SlaveVoyages'!CJ14+'1 - Eltis SlaveVoyages'!CL14+'1 - Eltis SlaveVoyages'!CN14+'1 - Eltis SlaveVoyages'!CP14+'1 - Eltis SlaveVoyages'!CR14+'1 - Eltis SlaveVoyages'!CT14+'1 - Eltis SlaveVoyages'!CV14+'1 - Eltis SlaveVoyages'!CX14+'1 - Eltis SlaveVoyages'!CZ14+'1 - Eltis SlaveVoyages'!DB14+'1 - Eltis SlaveVoyages'!DD14+'1 - Eltis SlaveVoyages'!DF14+'1 - Eltis SlaveVoyages'!DH14+'1 - Eltis SlaveVoyages'!DJ14+'1 - Eltis SlaveVoyages'!DL14+'1 - Eltis SlaveVoyages'!DN14+'1 - Eltis SlaveVoyages'!DP14+'1 - Eltis SlaveVoyages'!DR14+'1 - Eltis SlaveVoyages'!DT14+'1 - Eltis SlaveVoyages'!DV14+'1 - Eltis SlaveVoyages'!DX14+'1 - Eltis SlaveVoyages'!DZ14+'1 - Eltis SlaveVoyages'!EB14+'1 - Eltis SlaveVoyages'!ED14+'1 - Eltis SlaveVoyages'!EF14+'1 - Eltis SlaveVoyages'!EH14+'1 - Eltis SlaveVoyages'!EJ14+'1 - Eltis SlaveVoyages'!FP14+'1 - Eltis SlaveVoyages'!FT14+'1 - Eltis SlaveVoyages'!FV14</f>
        <v>544</v>
      </c>
      <c r="V14" s="8">
        <f>'1 - Eltis SlaveVoyages'!BS14+'1 - Eltis SlaveVoyages'!BU14+'1 - Eltis SlaveVoyages'!BW14+'1 - Eltis SlaveVoyages'!CG14+'1 - Eltis SlaveVoyages'!CI14+'1 - Eltis SlaveVoyages'!CK14+'1 - Eltis SlaveVoyages'!CM14+'1 - Eltis SlaveVoyages'!CO14+'1 - Eltis SlaveVoyages'!CQ14+'1 - Eltis SlaveVoyages'!CS14+'1 - Eltis SlaveVoyages'!CU14+'1 - Eltis SlaveVoyages'!CW14+'1 - Eltis SlaveVoyages'!CY14+'1 - Eltis SlaveVoyages'!DA14+'1 - Eltis SlaveVoyages'!DC14+'1 - Eltis SlaveVoyages'!DE14+'1 - Eltis SlaveVoyages'!DG14+'1 - Eltis SlaveVoyages'!DI14+'1 - Eltis SlaveVoyages'!DK14+'1 - Eltis SlaveVoyages'!DM14+'1 - Eltis SlaveVoyages'!DO14+'1 - Eltis SlaveVoyages'!DQ14+'1 - Eltis SlaveVoyages'!DS14+'1 - Eltis SlaveVoyages'!DU14+'1 - Eltis SlaveVoyages'!DW14+'1 - Eltis SlaveVoyages'!DY14+'1 - Eltis SlaveVoyages'!EA14+'1 - Eltis SlaveVoyages'!EC14+'1 - Eltis SlaveVoyages'!EE14+'1 - Eltis SlaveVoyages'!EG14+'1 - Eltis SlaveVoyages'!EI14+'1 - Eltis SlaveVoyages'!EK14+'1 - Eltis SlaveVoyages'!FQ14+'1 - Eltis SlaveVoyages'!FU14+'1 - Eltis SlaveVoyages'!FW14</f>
        <v>470</v>
      </c>
      <c r="AE14" s="11">
        <f t="shared" si="0"/>
        <v>544</v>
      </c>
      <c r="AG14" s="51">
        <f t="shared" si="2"/>
        <v>544</v>
      </c>
      <c r="AH14" s="52">
        <f t="shared" si="3"/>
        <v>470</v>
      </c>
      <c r="AI14" s="52">
        <f t="shared" si="4"/>
        <v>0</v>
      </c>
      <c r="AJ14" s="52">
        <f t="shared" si="5"/>
        <v>0</v>
      </c>
      <c r="AK14" s="52">
        <f t="shared" si="6"/>
        <v>0</v>
      </c>
      <c r="AL14" s="52">
        <f t="shared" si="7"/>
        <v>0</v>
      </c>
      <c r="AM14" s="52">
        <f t="shared" si="8"/>
        <v>0</v>
      </c>
      <c r="AN14" s="52">
        <f t="shared" si="9"/>
        <v>0</v>
      </c>
      <c r="AO14" s="52">
        <f t="shared" si="10"/>
        <v>544</v>
      </c>
      <c r="AP14" s="52">
        <f t="shared" si="11"/>
        <v>470</v>
      </c>
      <c r="AQ14" s="52">
        <f t="shared" si="12"/>
        <v>0</v>
      </c>
      <c r="AR14" s="56">
        <f t="shared" si="13"/>
        <v>0</v>
      </c>
      <c r="AT14" s="8" t="str">
        <f>IF('4 - Prijzen'!O18&gt;0,'4 - Prijzen'!O18,"")</f>
        <v/>
      </c>
      <c r="AU14" s="8" t="str">
        <f>IF('4 - Prijzen'!P18&gt;0,'4 - Prijzen'!P18,"")</f>
        <v/>
      </c>
      <c r="AV14" s="8" t="str">
        <f>IF('4 - Prijzen'!BC18&gt;0,'4 - Prijzen'!BC18,"")</f>
        <v/>
      </c>
      <c r="AW14" s="8" t="str">
        <f>IF('4 - Prijzen'!BD18&gt;0,'4 - Prijzen'!BD18,"")</f>
        <v/>
      </c>
      <c r="AY14" s="8" t="str">
        <f>IF('4 - Prijzen'!BF18&gt;0,'4 - Prijzen'!BF18,"")</f>
        <v/>
      </c>
      <c r="AZ14" s="8" t="str">
        <f>IF('4 - Prijzen'!BG18&gt;0,'4 - Prijzen'!BG18,"")</f>
        <v/>
      </c>
      <c r="BA14" s="8" t="str">
        <f>IF('4 - Prijzen'!BV18&gt;0,'4 - Prijzen'!BV18,"")</f>
        <v/>
      </c>
      <c r="BB14" s="8" t="str">
        <f>IF('4 - Prijzen'!BW18&gt;0,'4 - Prijzen'!BW18,"")</f>
        <v/>
      </c>
      <c r="BI14" s="87">
        <f t="shared" si="15"/>
        <v>0.629</v>
      </c>
      <c r="BJ14" s="87">
        <f t="shared" si="16"/>
        <v>0.66666666666666663</v>
      </c>
      <c r="BK14" s="84">
        <f t="shared" si="14"/>
        <v>0.8763333333333333</v>
      </c>
      <c r="CN14">
        <f t="shared" si="17"/>
        <v>90</v>
      </c>
      <c r="CO14">
        <f t="shared" si="17"/>
        <v>110</v>
      </c>
      <c r="CP14" s="8">
        <f t="shared" si="18"/>
        <v>48960</v>
      </c>
      <c r="CQ14" s="8">
        <f t="shared" si="19"/>
        <v>59840</v>
      </c>
    </row>
    <row r="15" spans="1:95" x14ac:dyDescent="0.25">
      <c r="A15">
        <v>1607</v>
      </c>
      <c r="B15" s="8">
        <f>'2 - Eltis SlaveAssessment'!BX15</f>
        <v>0</v>
      </c>
      <c r="C15" s="8">
        <f>'2 - Eltis SlaveAssessment'!BY15</f>
        <v>0</v>
      </c>
      <c r="D15" s="8">
        <f>'2 - Eltis SlaveAssessment'!AT15</f>
        <v>0</v>
      </c>
      <c r="E15" s="8">
        <f>'2 - Eltis SlaveAssessment'!AU15</f>
        <v>0</v>
      </c>
      <c r="F15" s="8">
        <f>'2 - Eltis SlaveAssessment'!AV15</f>
        <v>0</v>
      </c>
      <c r="G15" s="8">
        <f>'2 - Eltis SlaveAssessment'!AW15</f>
        <v>0</v>
      </c>
      <c r="H15" s="8">
        <f>'2 - Eltis SlaveAssessment'!BJ15+'2 - Eltis SlaveAssessment'!BL15+'2 - Eltis SlaveAssessment'!BN15+'2 - Eltis SlaveAssessment'!BP15+'2 - Eltis SlaveAssessment'!BR15</f>
        <v>0</v>
      </c>
      <c r="I15" s="8">
        <f>'2 - Eltis SlaveAssessment'!BK15+'2 - Eltis SlaveAssessment'!BM15+'2 - Eltis SlaveAssessment'!BO15+'2 - Eltis SlaveAssessment'!BQ15+'2 - Eltis SlaveAssessment'!BS15</f>
        <v>0</v>
      </c>
      <c r="J15" s="8">
        <f>'2 - Eltis SlaveAssessment'!N15+'2 - Eltis SlaveAssessment'!P15+'2 - Eltis SlaveAssessment'!R15+'2 - Eltis SlaveAssessment'!T15+'2 - Eltis SlaveAssessment'!V15+'2 - Eltis SlaveAssessment'!X15+'2 - Eltis SlaveAssessment'!Z15+'2 - Eltis SlaveAssessment'!AB15+'2 - Eltis SlaveAssessment'!AD15+'2 - Eltis SlaveAssessment'!AF15+'2 - Eltis SlaveAssessment'!AH15+'2 - Eltis SlaveAssessment'!AJ15+'2 - Eltis SlaveAssessment'!AL15+'2 - Eltis SlaveAssessment'!AN15+'2 - Eltis SlaveAssessment'!AP15+'2 - Eltis SlaveAssessment'!AR15+'2 - Eltis SlaveAssessment'!AX15+'2 - Eltis SlaveAssessment'!AZ15+'2 - Eltis SlaveAssessment'!BB15+'2 - Eltis SlaveAssessment'!BD15+'2 - Eltis SlaveAssessment'!BF15+'2 - Eltis SlaveAssessment'!BH15</f>
        <v>0</v>
      </c>
      <c r="K15" s="8">
        <f>'2 - Eltis SlaveAssessment'!O15+'2 - Eltis SlaveAssessment'!Q15+'2 - Eltis SlaveAssessment'!S15+'2 - Eltis SlaveAssessment'!U15+'2 - Eltis SlaveAssessment'!W15+'2 - Eltis SlaveAssessment'!Y15+'2 - Eltis SlaveAssessment'!AA15+'2 - Eltis SlaveAssessment'!AC15+'2 - Eltis SlaveAssessment'!AE15+'2 - Eltis SlaveAssessment'!AG15+'2 - Eltis SlaveAssessment'!AI15+'2 - Eltis SlaveAssessment'!AK15+'2 - Eltis SlaveAssessment'!AM15+'2 - Eltis SlaveAssessment'!AO15+'2 - Eltis SlaveAssessment'!AQ15+'2 - Eltis SlaveAssessment'!AS15+'2 - Eltis SlaveAssessment'!AY15+'2 - Eltis SlaveAssessment'!BA15+'2 - Eltis SlaveAssessment'!BC15+'2 - Eltis SlaveAssessment'!BE15+'2 - Eltis SlaveAssessment'!BG15+'2 - Eltis SlaveAssessment'!BI15</f>
        <v>0</v>
      </c>
      <c r="M15" s="8">
        <f>'1 - Eltis SlaveVoyages'!GF15</f>
        <v>0</v>
      </c>
      <c r="N15" s="8">
        <f>'1 - Eltis SlaveVoyages'!GG15</f>
        <v>0</v>
      </c>
      <c r="O15" s="8">
        <f>'1 - Eltis SlaveVoyages'!BZ15</f>
        <v>0</v>
      </c>
      <c r="P15" s="8">
        <f>'1 - Eltis SlaveVoyages'!CA15</f>
        <v>0</v>
      </c>
      <c r="Q15" s="8">
        <f>'1 - Eltis SlaveVoyages'!CB15</f>
        <v>0</v>
      </c>
      <c r="R15" s="8">
        <f>'1 - Eltis SlaveVoyages'!CC15</f>
        <v>0</v>
      </c>
      <c r="S15" s="8">
        <f>'1 - Eltis SlaveVoyages'!EL15+'1 - Eltis SlaveVoyages'!EN15+'1 - Eltis SlaveVoyages'!EP15+'1 - Eltis SlaveVoyages'!ER15+'1 - Eltis SlaveVoyages'!ET15</f>
        <v>0</v>
      </c>
      <c r="T15" s="8">
        <f>'1 - Eltis SlaveVoyages'!EM15+'1 - Eltis SlaveVoyages'!EO15+'1 - Eltis SlaveVoyages'!EQ15+'1 - Eltis SlaveVoyages'!ES15+'1 - Eltis SlaveVoyages'!EU15</f>
        <v>0</v>
      </c>
      <c r="U15" s="8">
        <f>'1 - Eltis SlaveVoyages'!BR15+'1 - Eltis SlaveVoyages'!BT15+'1 - Eltis SlaveVoyages'!BV15+'1 - Eltis SlaveVoyages'!CF15+'1 - Eltis SlaveVoyages'!CH15+'1 - Eltis SlaveVoyages'!CJ15+'1 - Eltis SlaveVoyages'!CL15+'1 - Eltis SlaveVoyages'!CN15+'1 - Eltis SlaveVoyages'!CP15+'1 - Eltis SlaveVoyages'!CR15+'1 - Eltis SlaveVoyages'!CT15+'1 - Eltis SlaveVoyages'!CV15+'1 - Eltis SlaveVoyages'!CX15+'1 - Eltis SlaveVoyages'!CZ15+'1 - Eltis SlaveVoyages'!DB15+'1 - Eltis SlaveVoyages'!DD15+'1 - Eltis SlaveVoyages'!DF15+'1 - Eltis SlaveVoyages'!DH15+'1 - Eltis SlaveVoyages'!DJ15+'1 - Eltis SlaveVoyages'!DL15+'1 - Eltis SlaveVoyages'!DN15+'1 - Eltis SlaveVoyages'!DP15+'1 - Eltis SlaveVoyages'!DR15+'1 - Eltis SlaveVoyages'!DT15+'1 - Eltis SlaveVoyages'!DV15+'1 - Eltis SlaveVoyages'!DX15+'1 - Eltis SlaveVoyages'!DZ15+'1 - Eltis SlaveVoyages'!EB15+'1 - Eltis SlaveVoyages'!ED15+'1 - Eltis SlaveVoyages'!EF15+'1 - Eltis SlaveVoyages'!EH15+'1 - Eltis SlaveVoyages'!EJ15+'1 - Eltis SlaveVoyages'!FP15+'1 - Eltis SlaveVoyages'!FT15+'1 - Eltis SlaveVoyages'!FV15</f>
        <v>0</v>
      </c>
      <c r="V15" s="8">
        <f>'1 - Eltis SlaveVoyages'!BS15+'1 - Eltis SlaveVoyages'!BU15+'1 - Eltis SlaveVoyages'!BW15+'1 - Eltis SlaveVoyages'!CG15+'1 - Eltis SlaveVoyages'!CI15+'1 - Eltis SlaveVoyages'!CK15+'1 - Eltis SlaveVoyages'!CM15+'1 - Eltis SlaveVoyages'!CO15+'1 - Eltis SlaveVoyages'!CQ15+'1 - Eltis SlaveVoyages'!CS15+'1 - Eltis SlaveVoyages'!CU15+'1 - Eltis SlaveVoyages'!CW15+'1 - Eltis SlaveVoyages'!CY15+'1 - Eltis SlaveVoyages'!DA15+'1 - Eltis SlaveVoyages'!DC15+'1 - Eltis SlaveVoyages'!DE15+'1 - Eltis SlaveVoyages'!DG15+'1 - Eltis SlaveVoyages'!DI15+'1 - Eltis SlaveVoyages'!DK15+'1 - Eltis SlaveVoyages'!DM15+'1 - Eltis SlaveVoyages'!DO15+'1 - Eltis SlaveVoyages'!DQ15+'1 - Eltis SlaveVoyages'!DS15+'1 - Eltis SlaveVoyages'!DU15+'1 - Eltis SlaveVoyages'!DW15+'1 - Eltis SlaveVoyages'!DY15+'1 - Eltis SlaveVoyages'!EA15+'1 - Eltis SlaveVoyages'!EC15+'1 - Eltis SlaveVoyages'!EE15+'1 - Eltis SlaveVoyages'!EG15+'1 - Eltis SlaveVoyages'!EI15+'1 - Eltis SlaveVoyages'!EK15+'1 - Eltis SlaveVoyages'!FQ15+'1 - Eltis SlaveVoyages'!FU15+'1 - Eltis SlaveVoyages'!FW15</f>
        <v>0</v>
      </c>
      <c r="AE15" s="11">
        <f t="shared" si="0"/>
        <v>0</v>
      </c>
      <c r="AG15" s="51">
        <f t="shared" si="2"/>
        <v>0</v>
      </c>
      <c r="AH15" s="52">
        <f t="shared" si="3"/>
        <v>0</v>
      </c>
      <c r="AI15" s="52">
        <f t="shared" si="4"/>
        <v>0</v>
      </c>
      <c r="AJ15" s="52">
        <f t="shared" si="5"/>
        <v>0</v>
      </c>
      <c r="AK15" s="52">
        <f t="shared" si="6"/>
        <v>0</v>
      </c>
      <c r="AL15" s="52">
        <f t="shared" si="7"/>
        <v>0</v>
      </c>
      <c r="AM15" s="52">
        <f t="shared" si="8"/>
        <v>0</v>
      </c>
      <c r="AN15" s="52">
        <f t="shared" si="9"/>
        <v>0</v>
      </c>
      <c r="AO15" s="52">
        <f t="shared" si="10"/>
        <v>0</v>
      </c>
      <c r="AP15" s="52">
        <f t="shared" si="11"/>
        <v>0</v>
      </c>
      <c r="AQ15" s="52">
        <f t="shared" si="12"/>
        <v>0</v>
      </c>
      <c r="AR15" s="56">
        <f t="shared" si="13"/>
        <v>0</v>
      </c>
      <c r="AT15" s="8" t="str">
        <f>IF('4 - Prijzen'!O19&gt;0,'4 - Prijzen'!O19,"")</f>
        <v/>
      </c>
      <c r="AU15" s="8" t="str">
        <f>IF('4 - Prijzen'!P19&gt;0,'4 - Prijzen'!P19,"")</f>
        <v/>
      </c>
      <c r="AV15" s="8" t="str">
        <f>IF('4 - Prijzen'!BC19&gt;0,'4 - Prijzen'!BC19,"")</f>
        <v/>
      </c>
      <c r="AW15" s="8" t="str">
        <f>IF('4 - Prijzen'!BD19&gt;0,'4 - Prijzen'!BD19,"")</f>
        <v/>
      </c>
      <c r="AY15" s="8" t="str">
        <f>IF('4 - Prijzen'!BF19&gt;0,'4 - Prijzen'!BF19,"")</f>
        <v/>
      </c>
      <c r="AZ15" s="8" t="str">
        <f>IF('4 - Prijzen'!BG19&gt;0,'4 - Prijzen'!BG19,"")</f>
        <v/>
      </c>
      <c r="BA15" s="8" t="str">
        <f>IF('4 - Prijzen'!BV19&gt;0,'4 - Prijzen'!BV19,"")</f>
        <v/>
      </c>
      <c r="BB15" s="8" t="str">
        <f>IF('4 - Prijzen'!BW19&gt;0,'4 - Prijzen'!BW19,"")</f>
        <v/>
      </c>
      <c r="BI15" s="87">
        <f t="shared" si="15"/>
        <v>0.629</v>
      </c>
      <c r="BJ15" s="87">
        <f t="shared" si="16"/>
        <v>0.66666666666666663</v>
      </c>
      <c r="BK15" s="84">
        <f t="shared" si="14"/>
        <v>0.8763333333333333</v>
      </c>
      <c r="CN15">
        <f t="shared" si="17"/>
        <v>90</v>
      </c>
      <c r="CO15">
        <f t="shared" si="17"/>
        <v>110</v>
      </c>
      <c r="CP15" s="8">
        <f t="shared" si="18"/>
        <v>0</v>
      </c>
      <c r="CQ15" s="8">
        <f t="shared" si="19"/>
        <v>0</v>
      </c>
    </row>
    <row r="16" spans="1:95" x14ac:dyDescent="0.25">
      <c r="A16">
        <v>1608</v>
      </c>
      <c r="B16" s="8">
        <f>'2 - Eltis SlaveAssessment'!BX16</f>
        <v>0</v>
      </c>
      <c r="C16" s="8">
        <f>'2 - Eltis SlaveAssessment'!BY16</f>
        <v>0</v>
      </c>
      <c r="D16" s="8">
        <f>'2 - Eltis SlaveAssessment'!AT16</f>
        <v>0</v>
      </c>
      <c r="E16" s="8">
        <f>'2 - Eltis SlaveAssessment'!AU16</f>
        <v>0</v>
      </c>
      <c r="F16" s="8">
        <f>'2 - Eltis SlaveAssessment'!AV16</f>
        <v>0</v>
      </c>
      <c r="G16" s="8">
        <f>'2 - Eltis SlaveAssessment'!AW16</f>
        <v>0</v>
      </c>
      <c r="H16" s="8">
        <f>'2 - Eltis SlaveAssessment'!BJ16+'2 - Eltis SlaveAssessment'!BL16+'2 - Eltis SlaveAssessment'!BN16+'2 - Eltis SlaveAssessment'!BP16+'2 - Eltis SlaveAssessment'!BR16</f>
        <v>0</v>
      </c>
      <c r="I16" s="8">
        <f>'2 - Eltis SlaveAssessment'!BK16+'2 - Eltis SlaveAssessment'!BM16+'2 - Eltis SlaveAssessment'!BO16+'2 - Eltis SlaveAssessment'!BQ16+'2 - Eltis SlaveAssessment'!BS16</f>
        <v>0</v>
      </c>
      <c r="J16" s="8">
        <f>'2 - Eltis SlaveAssessment'!N16+'2 - Eltis SlaveAssessment'!P16+'2 - Eltis SlaveAssessment'!R16+'2 - Eltis SlaveAssessment'!T16+'2 - Eltis SlaveAssessment'!V16+'2 - Eltis SlaveAssessment'!X16+'2 - Eltis SlaveAssessment'!Z16+'2 - Eltis SlaveAssessment'!AB16+'2 - Eltis SlaveAssessment'!AD16+'2 - Eltis SlaveAssessment'!AF16+'2 - Eltis SlaveAssessment'!AH16+'2 - Eltis SlaveAssessment'!AJ16+'2 - Eltis SlaveAssessment'!AL16+'2 - Eltis SlaveAssessment'!AN16+'2 - Eltis SlaveAssessment'!AP16+'2 - Eltis SlaveAssessment'!AR16+'2 - Eltis SlaveAssessment'!AX16+'2 - Eltis SlaveAssessment'!AZ16+'2 - Eltis SlaveAssessment'!BB16+'2 - Eltis SlaveAssessment'!BD16+'2 - Eltis SlaveAssessment'!BF16+'2 - Eltis SlaveAssessment'!BH16</f>
        <v>0</v>
      </c>
      <c r="K16" s="8">
        <f>'2 - Eltis SlaveAssessment'!O16+'2 - Eltis SlaveAssessment'!Q16+'2 - Eltis SlaveAssessment'!S16+'2 - Eltis SlaveAssessment'!U16+'2 - Eltis SlaveAssessment'!W16+'2 - Eltis SlaveAssessment'!Y16+'2 - Eltis SlaveAssessment'!AA16+'2 - Eltis SlaveAssessment'!AC16+'2 - Eltis SlaveAssessment'!AE16+'2 - Eltis SlaveAssessment'!AG16+'2 - Eltis SlaveAssessment'!AI16+'2 - Eltis SlaveAssessment'!AK16+'2 - Eltis SlaveAssessment'!AM16+'2 - Eltis SlaveAssessment'!AO16+'2 - Eltis SlaveAssessment'!AQ16+'2 - Eltis SlaveAssessment'!AS16+'2 - Eltis SlaveAssessment'!AY16+'2 - Eltis SlaveAssessment'!BA16+'2 - Eltis SlaveAssessment'!BC16+'2 - Eltis SlaveAssessment'!BE16+'2 - Eltis SlaveAssessment'!BG16+'2 - Eltis SlaveAssessment'!BI16</f>
        <v>0</v>
      </c>
      <c r="M16" s="8">
        <f>'1 - Eltis SlaveVoyages'!GF16</f>
        <v>0</v>
      </c>
      <c r="N16" s="8">
        <f>'1 - Eltis SlaveVoyages'!GG16</f>
        <v>0</v>
      </c>
      <c r="O16" s="8">
        <f>'1 - Eltis SlaveVoyages'!BZ16</f>
        <v>0</v>
      </c>
      <c r="P16" s="8">
        <f>'1 - Eltis SlaveVoyages'!CA16</f>
        <v>0</v>
      </c>
      <c r="Q16" s="8">
        <f>'1 - Eltis SlaveVoyages'!CB16</f>
        <v>0</v>
      </c>
      <c r="R16" s="8">
        <f>'1 - Eltis SlaveVoyages'!CC16</f>
        <v>0</v>
      </c>
      <c r="S16" s="8">
        <f>'1 - Eltis SlaveVoyages'!EL16+'1 - Eltis SlaveVoyages'!EN16+'1 - Eltis SlaveVoyages'!EP16+'1 - Eltis SlaveVoyages'!ER16+'1 - Eltis SlaveVoyages'!ET16</f>
        <v>0</v>
      </c>
      <c r="T16" s="8">
        <f>'1 - Eltis SlaveVoyages'!EM16+'1 - Eltis SlaveVoyages'!EO16+'1 - Eltis SlaveVoyages'!EQ16+'1 - Eltis SlaveVoyages'!ES16+'1 - Eltis SlaveVoyages'!EU16</f>
        <v>0</v>
      </c>
      <c r="U16" s="8">
        <f>'1 - Eltis SlaveVoyages'!BR16+'1 - Eltis SlaveVoyages'!BT16+'1 - Eltis SlaveVoyages'!BV16+'1 - Eltis SlaveVoyages'!CF16+'1 - Eltis SlaveVoyages'!CH16+'1 - Eltis SlaveVoyages'!CJ16+'1 - Eltis SlaveVoyages'!CL16+'1 - Eltis SlaveVoyages'!CN16+'1 - Eltis SlaveVoyages'!CP16+'1 - Eltis SlaveVoyages'!CR16+'1 - Eltis SlaveVoyages'!CT16+'1 - Eltis SlaveVoyages'!CV16+'1 - Eltis SlaveVoyages'!CX16+'1 - Eltis SlaveVoyages'!CZ16+'1 - Eltis SlaveVoyages'!DB16+'1 - Eltis SlaveVoyages'!DD16+'1 - Eltis SlaveVoyages'!DF16+'1 - Eltis SlaveVoyages'!DH16+'1 - Eltis SlaveVoyages'!DJ16+'1 - Eltis SlaveVoyages'!DL16+'1 - Eltis SlaveVoyages'!DN16+'1 - Eltis SlaveVoyages'!DP16+'1 - Eltis SlaveVoyages'!DR16+'1 - Eltis SlaveVoyages'!DT16+'1 - Eltis SlaveVoyages'!DV16+'1 - Eltis SlaveVoyages'!DX16+'1 - Eltis SlaveVoyages'!DZ16+'1 - Eltis SlaveVoyages'!EB16+'1 - Eltis SlaveVoyages'!ED16+'1 - Eltis SlaveVoyages'!EF16+'1 - Eltis SlaveVoyages'!EH16+'1 - Eltis SlaveVoyages'!EJ16+'1 - Eltis SlaveVoyages'!FP16+'1 - Eltis SlaveVoyages'!FT16+'1 - Eltis SlaveVoyages'!FV16</f>
        <v>0</v>
      </c>
      <c r="V16" s="8">
        <f>'1 - Eltis SlaveVoyages'!BS16+'1 - Eltis SlaveVoyages'!BU16+'1 - Eltis SlaveVoyages'!BW16+'1 - Eltis SlaveVoyages'!CG16+'1 - Eltis SlaveVoyages'!CI16+'1 - Eltis SlaveVoyages'!CK16+'1 - Eltis SlaveVoyages'!CM16+'1 - Eltis SlaveVoyages'!CO16+'1 - Eltis SlaveVoyages'!CQ16+'1 - Eltis SlaveVoyages'!CS16+'1 - Eltis SlaveVoyages'!CU16+'1 - Eltis SlaveVoyages'!CW16+'1 - Eltis SlaveVoyages'!CY16+'1 - Eltis SlaveVoyages'!DA16+'1 - Eltis SlaveVoyages'!DC16+'1 - Eltis SlaveVoyages'!DE16+'1 - Eltis SlaveVoyages'!DG16+'1 - Eltis SlaveVoyages'!DI16+'1 - Eltis SlaveVoyages'!DK16+'1 - Eltis SlaveVoyages'!DM16+'1 - Eltis SlaveVoyages'!DO16+'1 - Eltis SlaveVoyages'!DQ16+'1 - Eltis SlaveVoyages'!DS16+'1 - Eltis SlaveVoyages'!DU16+'1 - Eltis SlaveVoyages'!DW16+'1 - Eltis SlaveVoyages'!DY16+'1 - Eltis SlaveVoyages'!EA16+'1 - Eltis SlaveVoyages'!EC16+'1 - Eltis SlaveVoyages'!EE16+'1 - Eltis SlaveVoyages'!EG16+'1 - Eltis SlaveVoyages'!EI16+'1 - Eltis SlaveVoyages'!EK16+'1 - Eltis SlaveVoyages'!FQ16+'1 - Eltis SlaveVoyages'!FU16+'1 - Eltis SlaveVoyages'!FW16</f>
        <v>0</v>
      </c>
      <c r="AE16" s="11">
        <f t="shared" si="0"/>
        <v>0</v>
      </c>
      <c r="AG16" s="51">
        <f t="shared" si="2"/>
        <v>0</v>
      </c>
      <c r="AH16" s="52">
        <f t="shared" si="3"/>
        <v>0</v>
      </c>
      <c r="AI16" s="52">
        <f t="shared" si="4"/>
        <v>0</v>
      </c>
      <c r="AJ16" s="52">
        <f t="shared" si="5"/>
        <v>0</v>
      </c>
      <c r="AK16" s="52">
        <f t="shared" si="6"/>
        <v>0</v>
      </c>
      <c r="AL16" s="52">
        <f t="shared" si="7"/>
        <v>0</v>
      </c>
      <c r="AM16" s="52">
        <f t="shared" si="8"/>
        <v>0</v>
      </c>
      <c r="AN16" s="52">
        <f t="shared" si="9"/>
        <v>0</v>
      </c>
      <c r="AO16" s="52">
        <f t="shared" si="10"/>
        <v>0</v>
      </c>
      <c r="AP16" s="52">
        <f t="shared" si="11"/>
        <v>0</v>
      </c>
      <c r="AQ16" s="52">
        <f t="shared" si="12"/>
        <v>0</v>
      </c>
      <c r="AR16" s="56">
        <f t="shared" si="13"/>
        <v>0</v>
      </c>
      <c r="AT16" s="8" t="str">
        <f>IF('4 - Prijzen'!O20&gt;0,'4 - Prijzen'!O20,"")</f>
        <v/>
      </c>
      <c r="AU16" s="8" t="str">
        <f>IF('4 - Prijzen'!P20&gt;0,'4 - Prijzen'!P20,"")</f>
        <v/>
      </c>
      <c r="AV16" s="8" t="str">
        <f>IF('4 - Prijzen'!BC20&gt;0,'4 - Prijzen'!BC20,"")</f>
        <v/>
      </c>
      <c r="AW16" s="8" t="str">
        <f>IF('4 - Prijzen'!BD20&gt;0,'4 - Prijzen'!BD20,"")</f>
        <v/>
      </c>
      <c r="AY16" s="8" t="str">
        <f>IF('4 - Prijzen'!BF20&gt;0,'4 - Prijzen'!BF20,"")</f>
        <v/>
      </c>
      <c r="AZ16" s="8" t="str">
        <f>IF('4 - Prijzen'!BG20&gt;0,'4 - Prijzen'!BG20,"")</f>
        <v/>
      </c>
      <c r="BA16" s="8" t="str">
        <f>IF('4 - Prijzen'!BV20&gt;0,'4 - Prijzen'!BV20,"")</f>
        <v/>
      </c>
      <c r="BB16" s="8" t="str">
        <f>IF('4 - Prijzen'!BW20&gt;0,'4 - Prijzen'!BW20,"")</f>
        <v/>
      </c>
      <c r="BI16" s="87">
        <f t="shared" si="15"/>
        <v>0.629</v>
      </c>
      <c r="BJ16" s="87">
        <f t="shared" si="16"/>
        <v>0.66666666666666663</v>
      </c>
      <c r="BK16" s="84">
        <f t="shared" si="14"/>
        <v>0.8763333333333333</v>
      </c>
      <c r="CN16">
        <f t="shared" si="17"/>
        <v>90</v>
      </c>
      <c r="CO16">
        <f t="shared" si="17"/>
        <v>110</v>
      </c>
      <c r="CP16" s="8">
        <f t="shared" si="18"/>
        <v>0</v>
      </c>
      <c r="CQ16" s="8">
        <f t="shared" si="19"/>
        <v>0</v>
      </c>
    </row>
    <row r="17" spans="1:95" x14ac:dyDescent="0.25">
      <c r="A17">
        <v>1609</v>
      </c>
      <c r="B17" s="8">
        <f>'2 - Eltis SlaveAssessment'!BX17</f>
        <v>0</v>
      </c>
      <c r="C17" s="8">
        <f>'2 - Eltis SlaveAssessment'!BY17</f>
        <v>0</v>
      </c>
      <c r="D17" s="8">
        <f>'2 - Eltis SlaveAssessment'!AT17</f>
        <v>0</v>
      </c>
      <c r="E17" s="8">
        <f>'2 - Eltis SlaveAssessment'!AU17</f>
        <v>0</v>
      </c>
      <c r="F17" s="8">
        <f>'2 - Eltis SlaveAssessment'!AV17</f>
        <v>0</v>
      </c>
      <c r="G17" s="8">
        <f>'2 - Eltis SlaveAssessment'!AW17</f>
        <v>0</v>
      </c>
      <c r="H17" s="8">
        <f>'2 - Eltis SlaveAssessment'!BJ17+'2 - Eltis SlaveAssessment'!BL17+'2 - Eltis SlaveAssessment'!BN17+'2 - Eltis SlaveAssessment'!BP17+'2 - Eltis SlaveAssessment'!BR17</f>
        <v>0</v>
      </c>
      <c r="I17" s="8">
        <f>'2 - Eltis SlaveAssessment'!BK17+'2 - Eltis SlaveAssessment'!BM17+'2 - Eltis SlaveAssessment'!BO17+'2 - Eltis SlaveAssessment'!BQ17+'2 - Eltis SlaveAssessment'!BS17</f>
        <v>0</v>
      </c>
      <c r="J17" s="8">
        <f>'2 - Eltis SlaveAssessment'!N17+'2 - Eltis SlaveAssessment'!P17+'2 - Eltis SlaveAssessment'!R17+'2 - Eltis SlaveAssessment'!T17+'2 - Eltis SlaveAssessment'!V17+'2 - Eltis SlaveAssessment'!X17+'2 - Eltis SlaveAssessment'!Z17+'2 - Eltis SlaveAssessment'!AB17+'2 - Eltis SlaveAssessment'!AD17+'2 - Eltis SlaveAssessment'!AF17+'2 - Eltis SlaveAssessment'!AH17+'2 - Eltis SlaveAssessment'!AJ17+'2 - Eltis SlaveAssessment'!AL17+'2 - Eltis SlaveAssessment'!AN17+'2 - Eltis SlaveAssessment'!AP17+'2 - Eltis SlaveAssessment'!AR17+'2 - Eltis SlaveAssessment'!AX17+'2 - Eltis SlaveAssessment'!AZ17+'2 - Eltis SlaveAssessment'!BB17+'2 - Eltis SlaveAssessment'!BD17+'2 - Eltis SlaveAssessment'!BF17+'2 - Eltis SlaveAssessment'!BH17</f>
        <v>0</v>
      </c>
      <c r="K17" s="8">
        <f>'2 - Eltis SlaveAssessment'!O17+'2 - Eltis SlaveAssessment'!Q17+'2 - Eltis SlaveAssessment'!S17+'2 - Eltis SlaveAssessment'!U17+'2 - Eltis SlaveAssessment'!W17+'2 - Eltis SlaveAssessment'!Y17+'2 - Eltis SlaveAssessment'!AA17+'2 - Eltis SlaveAssessment'!AC17+'2 - Eltis SlaveAssessment'!AE17+'2 - Eltis SlaveAssessment'!AG17+'2 - Eltis SlaveAssessment'!AI17+'2 - Eltis SlaveAssessment'!AK17+'2 - Eltis SlaveAssessment'!AM17+'2 - Eltis SlaveAssessment'!AO17+'2 - Eltis SlaveAssessment'!AQ17+'2 - Eltis SlaveAssessment'!AS17+'2 - Eltis SlaveAssessment'!AY17+'2 - Eltis SlaveAssessment'!BA17+'2 - Eltis SlaveAssessment'!BC17+'2 - Eltis SlaveAssessment'!BE17+'2 - Eltis SlaveAssessment'!BG17+'2 - Eltis SlaveAssessment'!BI17</f>
        <v>0</v>
      </c>
      <c r="M17" s="8">
        <f>'1 - Eltis SlaveVoyages'!GF17</f>
        <v>0</v>
      </c>
      <c r="N17" s="8">
        <f>'1 - Eltis SlaveVoyages'!GG17</f>
        <v>0</v>
      </c>
      <c r="O17" s="8">
        <f>'1 - Eltis SlaveVoyages'!BZ17</f>
        <v>0</v>
      </c>
      <c r="P17" s="8">
        <f>'1 - Eltis SlaveVoyages'!CA17</f>
        <v>0</v>
      </c>
      <c r="Q17" s="8">
        <f>'1 - Eltis SlaveVoyages'!CB17</f>
        <v>0</v>
      </c>
      <c r="R17" s="8">
        <f>'1 - Eltis SlaveVoyages'!CC17</f>
        <v>0</v>
      </c>
      <c r="S17" s="8">
        <f>'1 - Eltis SlaveVoyages'!EL17+'1 - Eltis SlaveVoyages'!EN17+'1 - Eltis SlaveVoyages'!EP17+'1 - Eltis SlaveVoyages'!ER17+'1 - Eltis SlaveVoyages'!ET17</f>
        <v>0</v>
      </c>
      <c r="T17" s="8">
        <f>'1 - Eltis SlaveVoyages'!EM17+'1 - Eltis SlaveVoyages'!EO17+'1 - Eltis SlaveVoyages'!EQ17+'1 - Eltis SlaveVoyages'!ES17+'1 - Eltis SlaveVoyages'!EU17</f>
        <v>0</v>
      </c>
      <c r="U17" s="8">
        <f>'1 - Eltis SlaveVoyages'!BR17+'1 - Eltis SlaveVoyages'!BT17+'1 - Eltis SlaveVoyages'!BV17+'1 - Eltis SlaveVoyages'!CF17+'1 - Eltis SlaveVoyages'!CH17+'1 - Eltis SlaveVoyages'!CJ17+'1 - Eltis SlaveVoyages'!CL17+'1 - Eltis SlaveVoyages'!CN17+'1 - Eltis SlaveVoyages'!CP17+'1 - Eltis SlaveVoyages'!CR17+'1 - Eltis SlaveVoyages'!CT17+'1 - Eltis SlaveVoyages'!CV17+'1 - Eltis SlaveVoyages'!CX17+'1 - Eltis SlaveVoyages'!CZ17+'1 - Eltis SlaveVoyages'!DB17+'1 - Eltis SlaveVoyages'!DD17+'1 - Eltis SlaveVoyages'!DF17+'1 - Eltis SlaveVoyages'!DH17+'1 - Eltis SlaveVoyages'!DJ17+'1 - Eltis SlaveVoyages'!DL17+'1 - Eltis SlaveVoyages'!DN17+'1 - Eltis SlaveVoyages'!DP17+'1 - Eltis SlaveVoyages'!DR17+'1 - Eltis SlaveVoyages'!DT17+'1 - Eltis SlaveVoyages'!DV17+'1 - Eltis SlaveVoyages'!DX17+'1 - Eltis SlaveVoyages'!DZ17+'1 - Eltis SlaveVoyages'!EB17+'1 - Eltis SlaveVoyages'!ED17+'1 - Eltis SlaveVoyages'!EF17+'1 - Eltis SlaveVoyages'!EH17+'1 - Eltis SlaveVoyages'!EJ17+'1 - Eltis SlaveVoyages'!FP17+'1 - Eltis SlaveVoyages'!FT17+'1 - Eltis SlaveVoyages'!FV17</f>
        <v>0</v>
      </c>
      <c r="V17" s="8">
        <f>'1 - Eltis SlaveVoyages'!BS17+'1 - Eltis SlaveVoyages'!BU17+'1 - Eltis SlaveVoyages'!BW17+'1 - Eltis SlaveVoyages'!CG17+'1 - Eltis SlaveVoyages'!CI17+'1 - Eltis SlaveVoyages'!CK17+'1 - Eltis SlaveVoyages'!CM17+'1 - Eltis SlaveVoyages'!CO17+'1 - Eltis SlaveVoyages'!CQ17+'1 - Eltis SlaveVoyages'!CS17+'1 - Eltis SlaveVoyages'!CU17+'1 - Eltis SlaveVoyages'!CW17+'1 - Eltis SlaveVoyages'!CY17+'1 - Eltis SlaveVoyages'!DA17+'1 - Eltis SlaveVoyages'!DC17+'1 - Eltis SlaveVoyages'!DE17+'1 - Eltis SlaveVoyages'!DG17+'1 - Eltis SlaveVoyages'!DI17+'1 - Eltis SlaveVoyages'!DK17+'1 - Eltis SlaveVoyages'!DM17+'1 - Eltis SlaveVoyages'!DO17+'1 - Eltis SlaveVoyages'!DQ17+'1 - Eltis SlaveVoyages'!DS17+'1 - Eltis SlaveVoyages'!DU17+'1 - Eltis SlaveVoyages'!DW17+'1 - Eltis SlaveVoyages'!DY17+'1 - Eltis SlaveVoyages'!EA17+'1 - Eltis SlaveVoyages'!EC17+'1 - Eltis SlaveVoyages'!EE17+'1 - Eltis SlaveVoyages'!EG17+'1 - Eltis SlaveVoyages'!EI17+'1 - Eltis SlaveVoyages'!EK17+'1 - Eltis SlaveVoyages'!FQ17+'1 - Eltis SlaveVoyages'!FU17+'1 - Eltis SlaveVoyages'!FW17</f>
        <v>0</v>
      </c>
      <c r="AE17" s="11">
        <f t="shared" si="0"/>
        <v>0</v>
      </c>
      <c r="AG17" s="51">
        <f t="shared" si="2"/>
        <v>0</v>
      </c>
      <c r="AH17" s="52">
        <f t="shared" si="3"/>
        <v>0</v>
      </c>
      <c r="AI17" s="52">
        <f t="shared" si="4"/>
        <v>0</v>
      </c>
      <c r="AJ17" s="52">
        <f t="shared" si="5"/>
        <v>0</v>
      </c>
      <c r="AK17" s="52">
        <f t="shared" si="6"/>
        <v>0</v>
      </c>
      <c r="AL17" s="52">
        <f t="shared" si="7"/>
        <v>0</v>
      </c>
      <c r="AM17" s="52">
        <f t="shared" si="8"/>
        <v>0</v>
      </c>
      <c r="AN17" s="52">
        <f t="shared" si="9"/>
        <v>0</v>
      </c>
      <c r="AO17" s="52">
        <f t="shared" si="10"/>
        <v>0</v>
      </c>
      <c r="AP17" s="52">
        <f t="shared" si="11"/>
        <v>0</v>
      </c>
      <c r="AQ17" s="52">
        <f t="shared" si="12"/>
        <v>0</v>
      </c>
      <c r="AR17" s="56">
        <f t="shared" si="13"/>
        <v>0</v>
      </c>
      <c r="AT17" s="8" t="str">
        <f>IF('4 - Prijzen'!O21&gt;0,'4 - Prijzen'!O21,"")</f>
        <v/>
      </c>
      <c r="AU17" s="8" t="str">
        <f>IF('4 - Prijzen'!P21&gt;0,'4 - Prijzen'!P21,"")</f>
        <v/>
      </c>
      <c r="AV17" s="8" t="str">
        <f>IF('4 - Prijzen'!BC21&gt;0,'4 - Prijzen'!BC21,"")</f>
        <v/>
      </c>
      <c r="AW17" s="8" t="str">
        <f>IF('4 - Prijzen'!BD21&gt;0,'4 - Prijzen'!BD21,"")</f>
        <v/>
      </c>
      <c r="AY17" s="8" t="str">
        <f>IF('4 - Prijzen'!BF21&gt;0,'4 - Prijzen'!BF21,"")</f>
        <v/>
      </c>
      <c r="AZ17" s="8" t="str">
        <f>IF('4 - Prijzen'!BG21&gt;0,'4 - Prijzen'!BG21,"")</f>
        <v/>
      </c>
      <c r="BA17" s="8" t="str">
        <f>IF('4 - Prijzen'!BV21&gt;0,'4 - Prijzen'!BV21,"")</f>
        <v/>
      </c>
      <c r="BB17" s="8" t="str">
        <f>IF('4 - Prijzen'!BW21&gt;0,'4 - Prijzen'!BW21,"")</f>
        <v/>
      </c>
      <c r="BI17" s="87">
        <f t="shared" si="15"/>
        <v>0.629</v>
      </c>
      <c r="BJ17" s="87">
        <f t="shared" si="16"/>
        <v>0.66666666666666663</v>
      </c>
      <c r="BK17" s="84">
        <f t="shared" si="14"/>
        <v>0.8763333333333333</v>
      </c>
      <c r="CN17">
        <f t="shared" si="17"/>
        <v>90</v>
      </c>
      <c r="CO17">
        <f t="shared" si="17"/>
        <v>110</v>
      </c>
      <c r="CP17" s="8">
        <f t="shared" si="18"/>
        <v>0</v>
      </c>
      <c r="CQ17" s="8">
        <f t="shared" si="19"/>
        <v>0</v>
      </c>
    </row>
    <row r="18" spans="1:95" x14ac:dyDescent="0.25">
      <c r="A18">
        <v>1610</v>
      </c>
      <c r="B18" s="8">
        <f>'2 - Eltis SlaveAssessment'!BX18</f>
        <v>0</v>
      </c>
      <c r="C18" s="8">
        <f>'2 - Eltis SlaveAssessment'!BY18</f>
        <v>0</v>
      </c>
      <c r="D18" s="8">
        <f>'2 - Eltis SlaveAssessment'!AT18</f>
        <v>0</v>
      </c>
      <c r="E18" s="8">
        <f>'2 - Eltis SlaveAssessment'!AU18</f>
        <v>0</v>
      </c>
      <c r="F18" s="8">
        <f>'2 - Eltis SlaveAssessment'!AV18</f>
        <v>0</v>
      </c>
      <c r="G18" s="8">
        <f>'2 - Eltis SlaveAssessment'!AW18</f>
        <v>0</v>
      </c>
      <c r="H18" s="8">
        <f>'2 - Eltis SlaveAssessment'!BJ18+'2 - Eltis SlaveAssessment'!BL18+'2 - Eltis SlaveAssessment'!BN18+'2 - Eltis SlaveAssessment'!BP18+'2 - Eltis SlaveAssessment'!BR18</f>
        <v>0</v>
      </c>
      <c r="I18" s="8">
        <f>'2 - Eltis SlaveAssessment'!BK18+'2 - Eltis SlaveAssessment'!BM18+'2 - Eltis SlaveAssessment'!BO18+'2 - Eltis SlaveAssessment'!BQ18+'2 - Eltis SlaveAssessment'!BS18</f>
        <v>0</v>
      </c>
      <c r="J18" s="8">
        <f>'2 - Eltis SlaveAssessment'!N18+'2 - Eltis SlaveAssessment'!P18+'2 - Eltis SlaveAssessment'!R18+'2 - Eltis SlaveAssessment'!T18+'2 - Eltis SlaveAssessment'!V18+'2 - Eltis SlaveAssessment'!X18+'2 - Eltis SlaveAssessment'!Z18+'2 - Eltis SlaveAssessment'!AB18+'2 - Eltis SlaveAssessment'!AD18+'2 - Eltis SlaveAssessment'!AF18+'2 - Eltis SlaveAssessment'!AH18+'2 - Eltis SlaveAssessment'!AJ18+'2 - Eltis SlaveAssessment'!AL18+'2 - Eltis SlaveAssessment'!AN18+'2 - Eltis SlaveAssessment'!AP18+'2 - Eltis SlaveAssessment'!AR18+'2 - Eltis SlaveAssessment'!AX18+'2 - Eltis SlaveAssessment'!AZ18+'2 - Eltis SlaveAssessment'!BB18+'2 - Eltis SlaveAssessment'!BD18+'2 - Eltis SlaveAssessment'!BF18+'2 - Eltis SlaveAssessment'!BH18</f>
        <v>0</v>
      </c>
      <c r="K18" s="8">
        <f>'2 - Eltis SlaveAssessment'!O18+'2 - Eltis SlaveAssessment'!Q18+'2 - Eltis SlaveAssessment'!S18+'2 - Eltis SlaveAssessment'!U18+'2 - Eltis SlaveAssessment'!W18+'2 - Eltis SlaveAssessment'!Y18+'2 - Eltis SlaveAssessment'!AA18+'2 - Eltis SlaveAssessment'!AC18+'2 - Eltis SlaveAssessment'!AE18+'2 - Eltis SlaveAssessment'!AG18+'2 - Eltis SlaveAssessment'!AI18+'2 - Eltis SlaveAssessment'!AK18+'2 - Eltis SlaveAssessment'!AM18+'2 - Eltis SlaveAssessment'!AO18+'2 - Eltis SlaveAssessment'!AQ18+'2 - Eltis SlaveAssessment'!AS18+'2 - Eltis SlaveAssessment'!AY18+'2 - Eltis SlaveAssessment'!BA18+'2 - Eltis SlaveAssessment'!BC18+'2 - Eltis SlaveAssessment'!BE18+'2 - Eltis SlaveAssessment'!BG18+'2 - Eltis SlaveAssessment'!BI18</f>
        <v>0</v>
      </c>
      <c r="M18" s="8">
        <f>'1 - Eltis SlaveVoyages'!GF18</f>
        <v>0</v>
      </c>
      <c r="N18" s="8">
        <f>'1 - Eltis SlaveVoyages'!GG18</f>
        <v>0</v>
      </c>
      <c r="O18" s="8">
        <f>'1 - Eltis SlaveVoyages'!BZ18</f>
        <v>0</v>
      </c>
      <c r="P18" s="8">
        <f>'1 - Eltis SlaveVoyages'!CA18</f>
        <v>0</v>
      </c>
      <c r="Q18" s="8">
        <f>'1 - Eltis SlaveVoyages'!CB18</f>
        <v>0</v>
      </c>
      <c r="R18" s="8">
        <f>'1 - Eltis SlaveVoyages'!CC18</f>
        <v>0</v>
      </c>
      <c r="S18" s="8">
        <f>'1 - Eltis SlaveVoyages'!EL18+'1 - Eltis SlaveVoyages'!EN18+'1 - Eltis SlaveVoyages'!EP18+'1 - Eltis SlaveVoyages'!ER18+'1 - Eltis SlaveVoyages'!ET18</f>
        <v>0</v>
      </c>
      <c r="T18" s="8">
        <f>'1 - Eltis SlaveVoyages'!EM18+'1 - Eltis SlaveVoyages'!EO18+'1 - Eltis SlaveVoyages'!EQ18+'1 - Eltis SlaveVoyages'!ES18+'1 - Eltis SlaveVoyages'!EU18</f>
        <v>0</v>
      </c>
      <c r="U18" s="8">
        <f>'1 - Eltis SlaveVoyages'!BR18+'1 - Eltis SlaveVoyages'!BT18+'1 - Eltis SlaveVoyages'!BV18+'1 - Eltis SlaveVoyages'!CF18+'1 - Eltis SlaveVoyages'!CH18+'1 - Eltis SlaveVoyages'!CJ18+'1 - Eltis SlaveVoyages'!CL18+'1 - Eltis SlaveVoyages'!CN18+'1 - Eltis SlaveVoyages'!CP18+'1 - Eltis SlaveVoyages'!CR18+'1 - Eltis SlaveVoyages'!CT18+'1 - Eltis SlaveVoyages'!CV18+'1 - Eltis SlaveVoyages'!CX18+'1 - Eltis SlaveVoyages'!CZ18+'1 - Eltis SlaveVoyages'!DB18+'1 - Eltis SlaveVoyages'!DD18+'1 - Eltis SlaveVoyages'!DF18+'1 - Eltis SlaveVoyages'!DH18+'1 - Eltis SlaveVoyages'!DJ18+'1 - Eltis SlaveVoyages'!DL18+'1 - Eltis SlaveVoyages'!DN18+'1 - Eltis SlaveVoyages'!DP18+'1 - Eltis SlaveVoyages'!DR18+'1 - Eltis SlaveVoyages'!DT18+'1 - Eltis SlaveVoyages'!DV18+'1 - Eltis SlaveVoyages'!DX18+'1 - Eltis SlaveVoyages'!DZ18+'1 - Eltis SlaveVoyages'!EB18+'1 - Eltis SlaveVoyages'!ED18+'1 - Eltis SlaveVoyages'!EF18+'1 - Eltis SlaveVoyages'!EH18+'1 - Eltis SlaveVoyages'!EJ18+'1 - Eltis SlaveVoyages'!FP18+'1 - Eltis SlaveVoyages'!FT18+'1 - Eltis SlaveVoyages'!FV18</f>
        <v>0</v>
      </c>
      <c r="V18" s="8">
        <f>'1 - Eltis SlaveVoyages'!BS18+'1 - Eltis SlaveVoyages'!BU18+'1 - Eltis SlaveVoyages'!BW18+'1 - Eltis SlaveVoyages'!CG18+'1 - Eltis SlaveVoyages'!CI18+'1 - Eltis SlaveVoyages'!CK18+'1 - Eltis SlaveVoyages'!CM18+'1 - Eltis SlaveVoyages'!CO18+'1 - Eltis SlaveVoyages'!CQ18+'1 - Eltis SlaveVoyages'!CS18+'1 - Eltis SlaveVoyages'!CU18+'1 - Eltis SlaveVoyages'!CW18+'1 - Eltis SlaveVoyages'!CY18+'1 - Eltis SlaveVoyages'!DA18+'1 - Eltis SlaveVoyages'!DC18+'1 - Eltis SlaveVoyages'!DE18+'1 - Eltis SlaveVoyages'!DG18+'1 - Eltis SlaveVoyages'!DI18+'1 - Eltis SlaveVoyages'!DK18+'1 - Eltis SlaveVoyages'!DM18+'1 - Eltis SlaveVoyages'!DO18+'1 - Eltis SlaveVoyages'!DQ18+'1 - Eltis SlaveVoyages'!DS18+'1 - Eltis SlaveVoyages'!DU18+'1 - Eltis SlaveVoyages'!DW18+'1 - Eltis SlaveVoyages'!DY18+'1 - Eltis SlaveVoyages'!EA18+'1 - Eltis SlaveVoyages'!EC18+'1 - Eltis SlaveVoyages'!EE18+'1 - Eltis SlaveVoyages'!EG18+'1 - Eltis SlaveVoyages'!EI18+'1 - Eltis SlaveVoyages'!EK18+'1 - Eltis SlaveVoyages'!FQ18+'1 - Eltis SlaveVoyages'!FU18+'1 - Eltis SlaveVoyages'!FW18</f>
        <v>0</v>
      </c>
      <c r="AE18" s="11">
        <f t="shared" si="0"/>
        <v>0</v>
      </c>
      <c r="AG18" s="51">
        <f t="shared" si="2"/>
        <v>0</v>
      </c>
      <c r="AH18" s="52">
        <f t="shared" si="3"/>
        <v>0</v>
      </c>
      <c r="AI18" s="52">
        <f t="shared" si="4"/>
        <v>0</v>
      </c>
      <c r="AJ18" s="52">
        <f t="shared" si="5"/>
        <v>0</v>
      </c>
      <c r="AK18" s="52">
        <f t="shared" si="6"/>
        <v>0</v>
      </c>
      <c r="AL18" s="52">
        <f t="shared" si="7"/>
        <v>0</v>
      </c>
      <c r="AM18" s="52">
        <f t="shared" si="8"/>
        <v>0</v>
      </c>
      <c r="AN18" s="52">
        <f t="shared" si="9"/>
        <v>0</v>
      </c>
      <c r="AO18" s="52">
        <f t="shared" si="10"/>
        <v>0</v>
      </c>
      <c r="AP18" s="52">
        <f t="shared" si="11"/>
        <v>0</v>
      </c>
      <c r="AQ18" s="52">
        <f t="shared" si="12"/>
        <v>0</v>
      </c>
      <c r="AR18" s="56">
        <f t="shared" si="13"/>
        <v>0</v>
      </c>
      <c r="AT18" s="8" t="str">
        <f>IF('4 - Prijzen'!O22&gt;0,'4 - Prijzen'!O22,"")</f>
        <v/>
      </c>
      <c r="AU18" s="8" t="str">
        <f>IF('4 - Prijzen'!P22&gt;0,'4 - Prijzen'!P22,"")</f>
        <v/>
      </c>
      <c r="AV18" s="8" t="str">
        <f>IF('4 - Prijzen'!BC22&gt;0,'4 - Prijzen'!BC22,"")</f>
        <v/>
      </c>
      <c r="AW18" s="8" t="str">
        <f>IF('4 - Prijzen'!BD22&gt;0,'4 - Prijzen'!BD22,"")</f>
        <v/>
      </c>
      <c r="AY18" s="8" t="str">
        <f>IF('4 - Prijzen'!BF22&gt;0,'4 - Prijzen'!BF22,"")</f>
        <v/>
      </c>
      <c r="AZ18" s="8" t="str">
        <f>IF('4 - Prijzen'!BG22&gt;0,'4 - Prijzen'!BG22,"")</f>
        <v/>
      </c>
      <c r="BA18" s="8" t="str">
        <f>IF('4 - Prijzen'!BV22&gt;0,'4 - Prijzen'!BV22,"")</f>
        <v/>
      </c>
      <c r="BB18" s="8" t="str">
        <f>IF('4 - Prijzen'!BW22&gt;0,'4 - Prijzen'!BW22,"")</f>
        <v/>
      </c>
      <c r="BI18" s="87">
        <f t="shared" si="15"/>
        <v>0.629</v>
      </c>
      <c r="BJ18" s="87">
        <f t="shared" si="16"/>
        <v>0.66666666666666663</v>
      </c>
      <c r="BK18" s="84">
        <f t="shared" si="14"/>
        <v>0.8763333333333333</v>
      </c>
      <c r="CN18">
        <f t="shared" si="17"/>
        <v>90</v>
      </c>
      <c r="CO18">
        <f t="shared" si="17"/>
        <v>110</v>
      </c>
      <c r="CP18" s="8">
        <f t="shared" si="18"/>
        <v>0</v>
      </c>
      <c r="CQ18" s="8">
        <f t="shared" si="19"/>
        <v>0</v>
      </c>
    </row>
    <row r="19" spans="1:95" x14ac:dyDescent="0.25">
      <c r="A19">
        <v>1611</v>
      </c>
      <c r="B19" s="8">
        <f>'2 - Eltis SlaveAssessment'!BX19</f>
        <v>0</v>
      </c>
      <c r="C19" s="8">
        <f>'2 - Eltis SlaveAssessment'!BY19</f>
        <v>0</v>
      </c>
      <c r="D19" s="8">
        <f>'2 - Eltis SlaveAssessment'!AT19</f>
        <v>0</v>
      </c>
      <c r="E19" s="8">
        <f>'2 - Eltis SlaveAssessment'!AU19</f>
        <v>0</v>
      </c>
      <c r="F19" s="8">
        <f>'2 - Eltis SlaveAssessment'!AV19</f>
        <v>0</v>
      </c>
      <c r="G19" s="8">
        <f>'2 - Eltis SlaveAssessment'!AW19</f>
        <v>0</v>
      </c>
      <c r="H19" s="8">
        <f>'2 - Eltis SlaveAssessment'!BJ19+'2 - Eltis SlaveAssessment'!BL19+'2 - Eltis SlaveAssessment'!BN19+'2 - Eltis SlaveAssessment'!BP19+'2 - Eltis SlaveAssessment'!BR19</f>
        <v>0</v>
      </c>
      <c r="I19" s="8">
        <f>'2 - Eltis SlaveAssessment'!BK19+'2 - Eltis SlaveAssessment'!BM19+'2 - Eltis SlaveAssessment'!BO19+'2 - Eltis SlaveAssessment'!BQ19+'2 - Eltis SlaveAssessment'!BS19</f>
        <v>0</v>
      </c>
      <c r="J19" s="8">
        <f>'2 - Eltis SlaveAssessment'!N19+'2 - Eltis SlaveAssessment'!P19+'2 - Eltis SlaveAssessment'!R19+'2 - Eltis SlaveAssessment'!T19+'2 - Eltis SlaveAssessment'!V19+'2 - Eltis SlaveAssessment'!X19+'2 - Eltis SlaveAssessment'!Z19+'2 - Eltis SlaveAssessment'!AB19+'2 - Eltis SlaveAssessment'!AD19+'2 - Eltis SlaveAssessment'!AF19+'2 - Eltis SlaveAssessment'!AH19+'2 - Eltis SlaveAssessment'!AJ19+'2 - Eltis SlaveAssessment'!AL19+'2 - Eltis SlaveAssessment'!AN19+'2 - Eltis SlaveAssessment'!AP19+'2 - Eltis SlaveAssessment'!AR19+'2 - Eltis SlaveAssessment'!AX19+'2 - Eltis SlaveAssessment'!AZ19+'2 - Eltis SlaveAssessment'!BB19+'2 - Eltis SlaveAssessment'!BD19+'2 - Eltis SlaveAssessment'!BF19+'2 - Eltis SlaveAssessment'!BH19</f>
        <v>0</v>
      </c>
      <c r="K19" s="8">
        <f>'2 - Eltis SlaveAssessment'!O19+'2 - Eltis SlaveAssessment'!Q19+'2 - Eltis SlaveAssessment'!S19+'2 - Eltis SlaveAssessment'!U19+'2 - Eltis SlaveAssessment'!W19+'2 - Eltis SlaveAssessment'!Y19+'2 - Eltis SlaveAssessment'!AA19+'2 - Eltis SlaveAssessment'!AC19+'2 - Eltis SlaveAssessment'!AE19+'2 - Eltis SlaveAssessment'!AG19+'2 - Eltis SlaveAssessment'!AI19+'2 - Eltis SlaveAssessment'!AK19+'2 - Eltis SlaveAssessment'!AM19+'2 - Eltis SlaveAssessment'!AO19+'2 - Eltis SlaveAssessment'!AQ19+'2 - Eltis SlaveAssessment'!AS19+'2 - Eltis SlaveAssessment'!AY19+'2 - Eltis SlaveAssessment'!BA19+'2 - Eltis SlaveAssessment'!BC19+'2 - Eltis SlaveAssessment'!BE19+'2 - Eltis SlaveAssessment'!BG19+'2 - Eltis SlaveAssessment'!BI19</f>
        <v>0</v>
      </c>
      <c r="M19" s="8">
        <f>'1 - Eltis SlaveVoyages'!GF19</f>
        <v>0</v>
      </c>
      <c r="N19" s="8">
        <f>'1 - Eltis SlaveVoyages'!GG19</f>
        <v>0</v>
      </c>
      <c r="O19" s="8">
        <f>'1 - Eltis SlaveVoyages'!BZ19</f>
        <v>0</v>
      </c>
      <c r="P19" s="8">
        <f>'1 - Eltis SlaveVoyages'!CA19</f>
        <v>0</v>
      </c>
      <c r="Q19" s="8">
        <f>'1 - Eltis SlaveVoyages'!CB19</f>
        <v>0</v>
      </c>
      <c r="R19" s="8">
        <f>'1 - Eltis SlaveVoyages'!CC19</f>
        <v>0</v>
      </c>
      <c r="S19" s="8">
        <f>'1 - Eltis SlaveVoyages'!EL19+'1 - Eltis SlaveVoyages'!EN19+'1 - Eltis SlaveVoyages'!EP19+'1 - Eltis SlaveVoyages'!ER19+'1 - Eltis SlaveVoyages'!ET19</f>
        <v>0</v>
      </c>
      <c r="T19" s="8">
        <f>'1 - Eltis SlaveVoyages'!EM19+'1 - Eltis SlaveVoyages'!EO19+'1 - Eltis SlaveVoyages'!EQ19+'1 - Eltis SlaveVoyages'!ES19+'1 - Eltis SlaveVoyages'!EU19</f>
        <v>0</v>
      </c>
      <c r="U19" s="8">
        <f>'1 - Eltis SlaveVoyages'!BR19+'1 - Eltis SlaveVoyages'!BT19+'1 - Eltis SlaveVoyages'!BV19+'1 - Eltis SlaveVoyages'!CF19+'1 - Eltis SlaveVoyages'!CH19+'1 - Eltis SlaveVoyages'!CJ19+'1 - Eltis SlaveVoyages'!CL19+'1 - Eltis SlaveVoyages'!CN19+'1 - Eltis SlaveVoyages'!CP19+'1 - Eltis SlaveVoyages'!CR19+'1 - Eltis SlaveVoyages'!CT19+'1 - Eltis SlaveVoyages'!CV19+'1 - Eltis SlaveVoyages'!CX19+'1 - Eltis SlaveVoyages'!CZ19+'1 - Eltis SlaveVoyages'!DB19+'1 - Eltis SlaveVoyages'!DD19+'1 - Eltis SlaveVoyages'!DF19+'1 - Eltis SlaveVoyages'!DH19+'1 - Eltis SlaveVoyages'!DJ19+'1 - Eltis SlaveVoyages'!DL19+'1 - Eltis SlaveVoyages'!DN19+'1 - Eltis SlaveVoyages'!DP19+'1 - Eltis SlaveVoyages'!DR19+'1 - Eltis SlaveVoyages'!DT19+'1 - Eltis SlaveVoyages'!DV19+'1 - Eltis SlaveVoyages'!DX19+'1 - Eltis SlaveVoyages'!DZ19+'1 - Eltis SlaveVoyages'!EB19+'1 - Eltis SlaveVoyages'!ED19+'1 - Eltis SlaveVoyages'!EF19+'1 - Eltis SlaveVoyages'!EH19+'1 - Eltis SlaveVoyages'!EJ19+'1 - Eltis SlaveVoyages'!FP19+'1 - Eltis SlaveVoyages'!FT19+'1 - Eltis SlaveVoyages'!FV19</f>
        <v>0</v>
      </c>
      <c r="V19" s="8">
        <f>'1 - Eltis SlaveVoyages'!BS19+'1 - Eltis SlaveVoyages'!BU19+'1 - Eltis SlaveVoyages'!BW19+'1 - Eltis SlaveVoyages'!CG19+'1 - Eltis SlaveVoyages'!CI19+'1 - Eltis SlaveVoyages'!CK19+'1 - Eltis SlaveVoyages'!CM19+'1 - Eltis SlaveVoyages'!CO19+'1 - Eltis SlaveVoyages'!CQ19+'1 - Eltis SlaveVoyages'!CS19+'1 - Eltis SlaveVoyages'!CU19+'1 - Eltis SlaveVoyages'!CW19+'1 - Eltis SlaveVoyages'!CY19+'1 - Eltis SlaveVoyages'!DA19+'1 - Eltis SlaveVoyages'!DC19+'1 - Eltis SlaveVoyages'!DE19+'1 - Eltis SlaveVoyages'!DG19+'1 - Eltis SlaveVoyages'!DI19+'1 - Eltis SlaveVoyages'!DK19+'1 - Eltis SlaveVoyages'!DM19+'1 - Eltis SlaveVoyages'!DO19+'1 - Eltis SlaveVoyages'!DQ19+'1 - Eltis SlaveVoyages'!DS19+'1 - Eltis SlaveVoyages'!DU19+'1 - Eltis SlaveVoyages'!DW19+'1 - Eltis SlaveVoyages'!DY19+'1 - Eltis SlaveVoyages'!EA19+'1 - Eltis SlaveVoyages'!EC19+'1 - Eltis SlaveVoyages'!EE19+'1 - Eltis SlaveVoyages'!EG19+'1 - Eltis SlaveVoyages'!EI19+'1 - Eltis SlaveVoyages'!EK19+'1 - Eltis SlaveVoyages'!FQ19+'1 - Eltis SlaveVoyages'!FU19+'1 - Eltis SlaveVoyages'!FW19</f>
        <v>0</v>
      </c>
      <c r="AE19" s="11">
        <f t="shared" si="0"/>
        <v>0</v>
      </c>
      <c r="AG19" s="51">
        <f t="shared" si="2"/>
        <v>0</v>
      </c>
      <c r="AH19" s="52">
        <f t="shared" si="3"/>
        <v>0</v>
      </c>
      <c r="AI19" s="52">
        <f t="shared" si="4"/>
        <v>0</v>
      </c>
      <c r="AJ19" s="52">
        <f t="shared" si="5"/>
        <v>0</v>
      </c>
      <c r="AK19" s="52">
        <f t="shared" si="6"/>
        <v>0</v>
      </c>
      <c r="AL19" s="52">
        <f t="shared" si="7"/>
        <v>0</v>
      </c>
      <c r="AM19" s="52">
        <f t="shared" si="8"/>
        <v>0</v>
      </c>
      <c r="AN19" s="52">
        <f t="shared" si="9"/>
        <v>0</v>
      </c>
      <c r="AO19" s="52">
        <f t="shared" si="10"/>
        <v>0</v>
      </c>
      <c r="AP19" s="52">
        <f t="shared" si="11"/>
        <v>0</v>
      </c>
      <c r="AQ19" s="52">
        <f t="shared" si="12"/>
        <v>0</v>
      </c>
      <c r="AR19" s="56">
        <f t="shared" si="13"/>
        <v>0</v>
      </c>
      <c r="AT19" s="8" t="str">
        <f>IF('4 - Prijzen'!O23&gt;0,'4 - Prijzen'!O23,"")</f>
        <v/>
      </c>
      <c r="AU19" s="8" t="str">
        <f>IF('4 - Prijzen'!P23&gt;0,'4 - Prijzen'!P23,"")</f>
        <v/>
      </c>
      <c r="AV19" s="8" t="str">
        <f>IF('4 - Prijzen'!BC23&gt;0,'4 - Prijzen'!BC23,"")</f>
        <v/>
      </c>
      <c r="AW19" s="8" t="str">
        <f>IF('4 - Prijzen'!BD23&gt;0,'4 - Prijzen'!BD23,"")</f>
        <v/>
      </c>
      <c r="AY19" s="8" t="str">
        <f>IF('4 - Prijzen'!BF23&gt;0,'4 - Prijzen'!BF23,"")</f>
        <v/>
      </c>
      <c r="AZ19" s="8" t="str">
        <f>IF('4 - Prijzen'!BG23&gt;0,'4 - Prijzen'!BG23,"")</f>
        <v/>
      </c>
      <c r="BA19" s="8" t="str">
        <f>IF('4 - Prijzen'!BV23&gt;0,'4 - Prijzen'!BV23,"")</f>
        <v/>
      </c>
      <c r="BB19" s="8" t="str">
        <f>IF('4 - Prijzen'!BW23&gt;0,'4 - Prijzen'!BW23,"")</f>
        <v/>
      </c>
      <c r="BI19" s="87">
        <f t="shared" si="15"/>
        <v>0.629</v>
      </c>
      <c r="BJ19" s="87">
        <f t="shared" si="16"/>
        <v>0.66666666666666663</v>
      </c>
      <c r="BK19" s="84">
        <f t="shared" si="14"/>
        <v>0.8763333333333333</v>
      </c>
      <c r="CN19">
        <f t="shared" si="17"/>
        <v>90</v>
      </c>
      <c r="CO19">
        <f t="shared" si="17"/>
        <v>110</v>
      </c>
      <c r="CP19" s="8">
        <f t="shared" si="18"/>
        <v>0</v>
      </c>
      <c r="CQ19" s="8">
        <f t="shared" si="19"/>
        <v>0</v>
      </c>
    </row>
    <row r="20" spans="1:95" x14ac:dyDescent="0.25">
      <c r="A20">
        <v>1612</v>
      </c>
      <c r="B20" s="8">
        <f>'2 - Eltis SlaveAssessment'!BX20</f>
        <v>334</v>
      </c>
      <c r="C20" s="8">
        <f>'2 - Eltis SlaveAssessment'!BY20</f>
        <v>287</v>
      </c>
      <c r="D20" s="8">
        <f>'2 - Eltis SlaveAssessment'!AT20</f>
        <v>0</v>
      </c>
      <c r="E20" s="8">
        <f>'2 - Eltis SlaveAssessment'!AU20</f>
        <v>0</v>
      </c>
      <c r="F20" s="8">
        <f>'2 - Eltis SlaveAssessment'!AV20</f>
        <v>0</v>
      </c>
      <c r="G20" s="8">
        <f>'2 - Eltis SlaveAssessment'!AW20</f>
        <v>0</v>
      </c>
      <c r="H20" s="8">
        <f>'2 - Eltis SlaveAssessment'!BJ20+'2 - Eltis SlaveAssessment'!BL20+'2 - Eltis SlaveAssessment'!BN20+'2 - Eltis SlaveAssessment'!BP20+'2 - Eltis SlaveAssessment'!BR20</f>
        <v>0</v>
      </c>
      <c r="I20" s="8">
        <f>'2 - Eltis SlaveAssessment'!BK20+'2 - Eltis SlaveAssessment'!BM20+'2 - Eltis SlaveAssessment'!BO20+'2 - Eltis SlaveAssessment'!BQ20+'2 - Eltis SlaveAssessment'!BS20</f>
        <v>0</v>
      </c>
      <c r="J20" s="8">
        <f>'2 - Eltis SlaveAssessment'!N20+'2 - Eltis SlaveAssessment'!P20+'2 - Eltis SlaveAssessment'!R20+'2 - Eltis SlaveAssessment'!T20+'2 - Eltis SlaveAssessment'!V20+'2 - Eltis SlaveAssessment'!X20+'2 - Eltis SlaveAssessment'!Z20+'2 - Eltis SlaveAssessment'!AB20+'2 - Eltis SlaveAssessment'!AD20+'2 - Eltis SlaveAssessment'!AF20+'2 - Eltis SlaveAssessment'!AH20+'2 - Eltis SlaveAssessment'!AJ20+'2 - Eltis SlaveAssessment'!AL20+'2 - Eltis SlaveAssessment'!AN20+'2 - Eltis SlaveAssessment'!AP20+'2 - Eltis SlaveAssessment'!AR20+'2 - Eltis SlaveAssessment'!AX20+'2 - Eltis SlaveAssessment'!AZ20+'2 - Eltis SlaveAssessment'!BB20+'2 - Eltis SlaveAssessment'!BD20+'2 - Eltis SlaveAssessment'!BF20+'2 - Eltis SlaveAssessment'!BH20</f>
        <v>334</v>
      </c>
      <c r="K20" s="8">
        <f>'2 - Eltis SlaveAssessment'!O20+'2 - Eltis SlaveAssessment'!Q20+'2 - Eltis SlaveAssessment'!S20+'2 - Eltis SlaveAssessment'!U20+'2 - Eltis SlaveAssessment'!W20+'2 - Eltis SlaveAssessment'!Y20+'2 - Eltis SlaveAssessment'!AA20+'2 - Eltis SlaveAssessment'!AC20+'2 - Eltis SlaveAssessment'!AE20+'2 - Eltis SlaveAssessment'!AG20+'2 - Eltis SlaveAssessment'!AI20+'2 - Eltis SlaveAssessment'!AK20+'2 - Eltis SlaveAssessment'!AM20+'2 - Eltis SlaveAssessment'!AO20+'2 - Eltis SlaveAssessment'!AQ20+'2 - Eltis SlaveAssessment'!AS20+'2 - Eltis SlaveAssessment'!AY20+'2 - Eltis SlaveAssessment'!BA20+'2 - Eltis SlaveAssessment'!BC20+'2 - Eltis SlaveAssessment'!BE20+'2 - Eltis SlaveAssessment'!BG20+'2 - Eltis SlaveAssessment'!BI20</f>
        <v>287</v>
      </c>
      <c r="M20" s="8">
        <f>'1 - Eltis SlaveVoyages'!GF20</f>
        <v>334</v>
      </c>
      <c r="N20" s="8">
        <f>'1 - Eltis SlaveVoyages'!GG20</f>
        <v>287</v>
      </c>
      <c r="O20" s="8">
        <f>'1 - Eltis SlaveVoyages'!BZ20</f>
        <v>0</v>
      </c>
      <c r="P20" s="8">
        <f>'1 - Eltis SlaveVoyages'!CA20</f>
        <v>0</v>
      </c>
      <c r="Q20" s="8">
        <f>'1 - Eltis SlaveVoyages'!CB20</f>
        <v>0</v>
      </c>
      <c r="R20" s="8">
        <f>'1 - Eltis SlaveVoyages'!CC20</f>
        <v>0</v>
      </c>
      <c r="S20" s="8">
        <f>'1 - Eltis SlaveVoyages'!EL20+'1 - Eltis SlaveVoyages'!EN20+'1 - Eltis SlaveVoyages'!EP20+'1 - Eltis SlaveVoyages'!ER20+'1 - Eltis SlaveVoyages'!ET20</f>
        <v>0</v>
      </c>
      <c r="T20" s="8">
        <f>'1 - Eltis SlaveVoyages'!EM20+'1 - Eltis SlaveVoyages'!EO20+'1 - Eltis SlaveVoyages'!EQ20+'1 - Eltis SlaveVoyages'!ES20+'1 - Eltis SlaveVoyages'!EU20</f>
        <v>0</v>
      </c>
      <c r="U20" s="8">
        <f>'1 - Eltis SlaveVoyages'!BR20+'1 - Eltis SlaveVoyages'!BT20+'1 - Eltis SlaveVoyages'!BV20+'1 - Eltis SlaveVoyages'!CF20+'1 - Eltis SlaveVoyages'!CH20+'1 - Eltis SlaveVoyages'!CJ20+'1 - Eltis SlaveVoyages'!CL20+'1 - Eltis SlaveVoyages'!CN20+'1 - Eltis SlaveVoyages'!CP20+'1 - Eltis SlaveVoyages'!CR20+'1 - Eltis SlaveVoyages'!CT20+'1 - Eltis SlaveVoyages'!CV20+'1 - Eltis SlaveVoyages'!CX20+'1 - Eltis SlaveVoyages'!CZ20+'1 - Eltis SlaveVoyages'!DB20+'1 - Eltis SlaveVoyages'!DD20+'1 - Eltis SlaveVoyages'!DF20+'1 - Eltis SlaveVoyages'!DH20+'1 - Eltis SlaveVoyages'!DJ20+'1 - Eltis SlaveVoyages'!DL20+'1 - Eltis SlaveVoyages'!DN20+'1 - Eltis SlaveVoyages'!DP20+'1 - Eltis SlaveVoyages'!DR20+'1 - Eltis SlaveVoyages'!DT20+'1 - Eltis SlaveVoyages'!DV20+'1 - Eltis SlaveVoyages'!DX20+'1 - Eltis SlaveVoyages'!DZ20+'1 - Eltis SlaveVoyages'!EB20+'1 - Eltis SlaveVoyages'!ED20+'1 - Eltis SlaveVoyages'!EF20+'1 - Eltis SlaveVoyages'!EH20+'1 - Eltis SlaveVoyages'!EJ20+'1 - Eltis SlaveVoyages'!FP20+'1 - Eltis SlaveVoyages'!FT20+'1 - Eltis SlaveVoyages'!FV20</f>
        <v>0</v>
      </c>
      <c r="V20" s="8">
        <f>'1 - Eltis SlaveVoyages'!BS20+'1 - Eltis SlaveVoyages'!BU20+'1 - Eltis SlaveVoyages'!BW20+'1 - Eltis SlaveVoyages'!CG20+'1 - Eltis SlaveVoyages'!CI20+'1 - Eltis SlaveVoyages'!CK20+'1 - Eltis SlaveVoyages'!CM20+'1 - Eltis SlaveVoyages'!CO20+'1 - Eltis SlaveVoyages'!CQ20+'1 - Eltis SlaveVoyages'!CS20+'1 - Eltis SlaveVoyages'!CU20+'1 - Eltis SlaveVoyages'!CW20+'1 - Eltis SlaveVoyages'!CY20+'1 - Eltis SlaveVoyages'!DA20+'1 - Eltis SlaveVoyages'!DC20+'1 - Eltis SlaveVoyages'!DE20+'1 - Eltis SlaveVoyages'!DG20+'1 - Eltis SlaveVoyages'!DI20+'1 - Eltis SlaveVoyages'!DK20+'1 - Eltis SlaveVoyages'!DM20+'1 - Eltis SlaveVoyages'!DO20+'1 - Eltis SlaveVoyages'!DQ20+'1 - Eltis SlaveVoyages'!DS20+'1 - Eltis SlaveVoyages'!DU20+'1 - Eltis SlaveVoyages'!DW20+'1 - Eltis SlaveVoyages'!DY20+'1 - Eltis SlaveVoyages'!EA20+'1 - Eltis SlaveVoyages'!EC20+'1 - Eltis SlaveVoyages'!EE20+'1 - Eltis SlaveVoyages'!EG20+'1 - Eltis SlaveVoyages'!EI20+'1 - Eltis SlaveVoyages'!EK20+'1 - Eltis SlaveVoyages'!FQ20+'1 - Eltis SlaveVoyages'!FU20+'1 - Eltis SlaveVoyages'!FW20</f>
        <v>0</v>
      </c>
      <c r="AE20" s="11">
        <f t="shared" si="0"/>
        <v>334</v>
      </c>
      <c r="AG20" s="51">
        <f t="shared" si="2"/>
        <v>334</v>
      </c>
      <c r="AH20" s="52">
        <f t="shared" si="3"/>
        <v>287</v>
      </c>
      <c r="AI20" s="52">
        <f t="shared" si="4"/>
        <v>0</v>
      </c>
      <c r="AJ20" s="52">
        <f t="shared" si="5"/>
        <v>0</v>
      </c>
      <c r="AK20" s="52">
        <f t="shared" si="6"/>
        <v>0</v>
      </c>
      <c r="AL20" s="52">
        <f t="shared" si="7"/>
        <v>0</v>
      </c>
      <c r="AM20" s="52">
        <f t="shared" si="8"/>
        <v>0</v>
      </c>
      <c r="AN20" s="52">
        <f t="shared" si="9"/>
        <v>0</v>
      </c>
      <c r="AO20" s="52">
        <f t="shared" si="10"/>
        <v>334</v>
      </c>
      <c r="AP20" s="52">
        <f t="shared" si="11"/>
        <v>287</v>
      </c>
      <c r="AQ20" s="52">
        <f t="shared" si="12"/>
        <v>0</v>
      </c>
      <c r="AR20" s="56">
        <f t="shared" si="13"/>
        <v>0</v>
      </c>
      <c r="AT20" s="8" t="str">
        <f>IF('4 - Prijzen'!O24&gt;0,'4 - Prijzen'!O24,"")</f>
        <v/>
      </c>
      <c r="AU20" s="8" t="str">
        <f>IF('4 - Prijzen'!P24&gt;0,'4 - Prijzen'!P24,"")</f>
        <v/>
      </c>
      <c r="AV20" s="8" t="str">
        <f>IF('4 - Prijzen'!BC24&gt;0,'4 - Prijzen'!BC24,"")</f>
        <v/>
      </c>
      <c r="AW20" s="8" t="str">
        <f>IF('4 - Prijzen'!BD24&gt;0,'4 - Prijzen'!BD24,"")</f>
        <v/>
      </c>
      <c r="AY20" s="8" t="str">
        <f>IF('4 - Prijzen'!BF24&gt;0,'4 - Prijzen'!BF24,"")</f>
        <v/>
      </c>
      <c r="AZ20" s="8" t="str">
        <f>IF('4 - Prijzen'!BG24&gt;0,'4 - Prijzen'!BG24,"")</f>
        <v/>
      </c>
      <c r="BA20" s="8" t="str">
        <f>IF('4 - Prijzen'!BV24&gt;0,'4 - Prijzen'!BV24,"")</f>
        <v/>
      </c>
      <c r="BB20" s="8" t="str">
        <f>IF('4 - Prijzen'!BW24&gt;0,'4 - Prijzen'!BW24,"")</f>
        <v/>
      </c>
      <c r="BI20" s="87">
        <f t="shared" si="15"/>
        <v>0.629</v>
      </c>
      <c r="BJ20" s="87">
        <f t="shared" si="16"/>
        <v>0.66666666666666663</v>
      </c>
      <c r="BK20" s="84">
        <f t="shared" si="14"/>
        <v>0.8763333333333333</v>
      </c>
      <c r="CN20">
        <f t="shared" si="17"/>
        <v>90</v>
      </c>
      <c r="CO20">
        <f t="shared" si="17"/>
        <v>110</v>
      </c>
      <c r="CP20" s="8">
        <f t="shared" si="18"/>
        <v>30060</v>
      </c>
      <c r="CQ20" s="8">
        <f t="shared" si="19"/>
        <v>36740</v>
      </c>
    </row>
    <row r="21" spans="1:95" x14ac:dyDescent="0.25">
      <c r="A21">
        <v>1613</v>
      </c>
      <c r="B21" s="8">
        <f>'2 - Eltis SlaveAssessment'!BX21</f>
        <v>0</v>
      </c>
      <c r="C21" s="8">
        <f>'2 - Eltis SlaveAssessment'!BY21</f>
        <v>0</v>
      </c>
      <c r="D21" s="8">
        <f>'2 - Eltis SlaveAssessment'!AT21</f>
        <v>0</v>
      </c>
      <c r="E21" s="8">
        <f>'2 - Eltis SlaveAssessment'!AU21</f>
        <v>0</v>
      </c>
      <c r="F21" s="8">
        <f>'2 - Eltis SlaveAssessment'!AV21</f>
        <v>0</v>
      </c>
      <c r="G21" s="8">
        <f>'2 - Eltis SlaveAssessment'!AW21</f>
        <v>0</v>
      </c>
      <c r="H21" s="8">
        <f>'2 - Eltis SlaveAssessment'!BJ21+'2 - Eltis SlaveAssessment'!BL21+'2 - Eltis SlaveAssessment'!BN21+'2 - Eltis SlaveAssessment'!BP21+'2 - Eltis SlaveAssessment'!BR21</f>
        <v>0</v>
      </c>
      <c r="I21" s="8">
        <f>'2 - Eltis SlaveAssessment'!BK21+'2 - Eltis SlaveAssessment'!BM21+'2 - Eltis SlaveAssessment'!BO21+'2 - Eltis SlaveAssessment'!BQ21+'2 - Eltis SlaveAssessment'!BS21</f>
        <v>0</v>
      </c>
      <c r="J21" s="8">
        <f>'2 - Eltis SlaveAssessment'!N21+'2 - Eltis SlaveAssessment'!P21+'2 - Eltis SlaveAssessment'!R21+'2 - Eltis SlaveAssessment'!T21+'2 - Eltis SlaveAssessment'!V21+'2 - Eltis SlaveAssessment'!X21+'2 - Eltis SlaveAssessment'!Z21+'2 - Eltis SlaveAssessment'!AB21+'2 - Eltis SlaveAssessment'!AD21+'2 - Eltis SlaveAssessment'!AF21+'2 - Eltis SlaveAssessment'!AH21+'2 - Eltis SlaveAssessment'!AJ21+'2 - Eltis SlaveAssessment'!AL21+'2 - Eltis SlaveAssessment'!AN21+'2 - Eltis SlaveAssessment'!AP21+'2 - Eltis SlaveAssessment'!AR21+'2 - Eltis SlaveAssessment'!AX21+'2 - Eltis SlaveAssessment'!AZ21+'2 - Eltis SlaveAssessment'!BB21+'2 - Eltis SlaveAssessment'!BD21+'2 - Eltis SlaveAssessment'!BF21+'2 - Eltis SlaveAssessment'!BH21</f>
        <v>0</v>
      </c>
      <c r="K21" s="8">
        <f>'2 - Eltis SlaveAssessment'!O21+'2 - Eltis SlaveAssessment'!Q21+'2 - Eltis SlaveAssessment'!S21+'2 - Eltis SlaveAssessment'!U21+'2 - Eltis SlaveAssessment'!W21+'2 - Eltis SlaveAssessment'!Y21+'2 - Eltis SlaveAssessment'!AA21+'2 - Eltis SlaveAssessment'!AC21+'2 - Eltis SlaveAssessment'!AE21+'2 - Eltis SlaveAssessment'!AG21+'2 - Eltis SlaveAssessment'!AI21+'2 - Eltis SlaveAssessment'!AK21+'2 - Eltis SlaveAssessment'!AM21+'2 - Eltis SlaveAssessment'!AO21+'2 - Eltis SlaveAssessment'!AQ21+'2 - Eltis SlaveAssessment'!AS21+'2 - Eltis SlaveAssessment'!AY21+'2 - Eltis SlaveAssessment'!BA21+'2 - Eltis SlaveAssessment'!BC21+'2 - Eltis SlaveAssessment'!BE21+'2 - Eltis SlaveAssessment'!BG21+'2 - Eltis SlaveAssessment'!BI21</f>
        <v>0</v>
      </c>
      <c r="M21" s="8">
        <f>'1 - Eltis SlaveVoyages'!GF21</f>
        <v>0</v>
      </c>
      <c r="N21" s="8">
        <f>'1 - Eltis SlaveVoyages'!GG21</f>
        <v>0</v>
      </c>
      <c r="O21" s="8">
        <f>'1 - Eltis SlaveVoyages'!BZ21</f>
        <v>0</v>
      </c>
      <c r="P21" s="8">
        <f>'1 - Eltis SlaveVoyages'!CA21</f>
        <v>0</v>
      </c>
      <c r="Q21" s="8">
        <f>'1 - Eltis SlaveVoyages'!CB21</f>
        <v>0</v>
      </c>
      <c r="R21" s="8">
        <f>'1 - Eltis SlaveVoyages'!CC21</f>
        <v>0</v>
      </c>
      <c r="S21" s="8">
        <f>'1 - Eltis SlaveVoyages'!EL21+'1 - Eltis SlaveVoyages'!EN21+'1 - Eltis SlaveVoyages'!EP21+'1 - Eltis SlaveVoyages'!ER21+'1 - Eltis SlaveVoyages'!ET21</f>
        <v>0</v>
      </c>
      <c r="T21" s="8">
        <f>'1 - Eltis SlaveVoyages'!EM21+'1 - Eltis SlaveVoyages'!EO21+'1 - Eltis SlaveVoyages'!EQ21+'1 - Eltis SlaveVoyages'!ES21+'1 - Eltis SlaveVoyages'!EU21</f>
        <v>0</v>
      </c>
      <c r="U21" s="8">
        <f>'1 - Eltis SlaveVoyages'!BR21+'1 - Eltis SlaveVoyages'!BT21+'1 - Eltis SlaveVoyages'!BV21+'1 - Eltis SlaveVoyages'!CF21+'1 - Eltis SlaveVoyages'!CH21+'1 - Eltis SlaveVoyages'!CJ21+'1 - Eltis SlaveVoyages'!CL21+'1 - Eltis SlaveVoyages'!CN21+'1 - Eltis SlaveVoyages'!CP21+'1 - Eltis SlaveVoyages'!CR21+'1 - Eltis SlaveVoyages'!CT21+'1 - Eltis SlaveVoyages'!CV21+'1 - Eltis SlaveVoyages'!CX21+'1 - Eltis SlaveVoyages'!CZ21+'1 - Eltis SlaveVoyages'!DB21+'1 - Eltis SlaveVoyages'!DD21+'1 - Eltis SlaveVoyages'!DF21+'1 - Eltis SlaveVoyages'!DH21+'1 - Eltis SlaveVoyages'!DJ21+'1 - Eltis SlaveVoyages'!DL21+'1 - Eltis SlaveVoyages'!DN21+'1 - Eltis SlaveVoyages'!DP21+'1 - Eltis SlaveVoyages'!DR21+'1 - Eltis SlaveVoyages'!DT21+'1 - Eltis SlaveVoyages'!DV21+'1 - Eltis SlaveVoyages'!DX21+'1 - Eltis SlaveVoyages'!DZ21+'1 - Eltis SlaveVoyages'!EB21+'1 - Eltis SlaveVoyages'!ED21+'1 - Eltis SlaveVoyages'!EF21+'1 - Eltis SlaveVoyages'!EH21+'1 - Eltis SlaveVoyages'!EJ21+'1 - Eltis SlaveVoyages'!FP21+'1 - Eltis SlaveVoyages'!FT21+'1 - Eltis SlaveVoyages'!FV21</f>
        <v>0</v>
      </c>
      <c r="V21" s="8">
        <f>'1 - Eltis SlaveVoyages'!BS21+'1 - Eltis SlaveVoyages'!BU21+'1 - Eltis SlaveVoyages'!BW21+'1 - Eltis SlaveVoyages'!CG21+'1 - Eltis SlaveVoyages'!CI21+'1 - Eltis SlaveVoyages'!CK21+'1 - Eltis SlaveVoyages'!CM21+'1 - Eltis SlaveVoyages'!CO21+'1 - Eltis SlaveVoyages'!CQ21+'1 - Eltis SlaveVoyages'!CS21+'1 - Eltis SlaveVoyages'!CU21+'1 - Eltis SlaveVoyages'!CW21+'1 - Eltis SlaveVoyages'!CY21+'1 - Eltis SlaveVoyages'!DA21+'1 - Eltis SlaveVoyages'!DC21+'1 - Eltis SlaveVoyages'!DE21+'1 - Eltis SlaveVoyages'!DG21+'1 - Eltis SlaveVoyages'!DI21+'1 - Eltis SlaveVoyages'!DK21+'1 - Eltis SlaveVoyages'!DM21+'1 - Eltis SlaveVoyages'!DO21+'1 - Eltis SlaveVoyages'!DQ21+'1 - Eltis SlaveVoyages'!DS21+'1 - Eltis SlaveVoyages'!DU21+'1 - Eltis SlaveVoyages'!DW21+'1 - Eltis SlaveVoyages'!DY21+'1 - Eltis SlaveVoyages'!EA21+'1 - Eltis SlaveVoyages'!EC21+'1 - Eltis SlaveVoyages'!EE21+'1 - Eltis SlaveVoyages'!EG21+'1 - Eltis SlaveVoyages'!EI21+'1 - Eltis SlaveVoyages'!EK21+'1 - Eltis SlaveVoyages'!FQ21+'1 - Eltis SlaveVoyages'!FU21+'1 - Eltis SlaveVoyages'!FW21</f>
        <v>0</v>
      </c>
      <c r="AE21" s="11">
        <f t="shared" si="0"/>
        <v>0</v>
      </c>
      <c r="AG21" s="51">
        <f t="shared" si="2"/>
        <v>0</v>
      </c>
      <c r="AH21" s="52">
        <f t="shared" si="3"/>
        <v>0</v>
      </c>
      <c r="AI21" s="52">
        <f t="shared" si="4"/>
        <v>0</v>
      </c>
      <c r="AJ21" s="52">
        <f t="shared" si="5"/>
        <v>0</v>
      </c>
      <c r="AK21" s="52">
        <f t="shared" si="6"/>
        <v>0</v>
      </c>
      <c r="AL21" s="52">
        <f t="shared" si="7"/>
        <v>0</v>
      </c>
      <c r="AM21" s="52">
        <f t="shared" si="8"/>
        <v>0</v>
      </c>
      <c r="AN21" s="52">
        <f t="shared" si="9"/>
        <v>0</v>
      </c>
      <c r="AO21" s="52">
        <f t="shared" si="10"/>
        <v>0</v>
      </c>
      <c r="AP21" s="52">
        <f t="shared" si="11"/>
        <v>0</v>
      </c>
      <c r="AQ21" s="52">
        <f t="shared" si="12"/>
        <v>0</v>
      </c>
      <c r="AR21" s="56">
        <f t="shared" si="13"/>
        <v>0</v>
      </c>
      <c r="AT21" s="8" t="str">
        <f>IF('4 - Prijzen'!O25&gt;0,'4 - Prijzen'!O25,"")</f>
        <v/>
      </c>
      <c r="AU21" s="8" t="str">
        <f>IF('4 - Prijzen'!P25&gt;0,'4 - Prijzen'!P25,"")</f>
        <v/>
      </c>
      <c r="AV21" s="8" t="str">
        <f>IF('4 - Prijzen'!BC25&gt;0,'4 - Prijzen'!BC25,"")</f>
        <v/>
      </c>
      <c r="AW21" s="8" t="str">
        <f>IF('4 - Prijzen'!BD25&gt;0,'4 - Prijzen'!BD25,"")</f>
        <v/>
      </c>
      <c r="AY21" s="8" t="str">
        <f>IF('4 - Prijzen'!BF25&gt;0,'4 - Prijzen'!BF25,"")</f>
        <v/>
      </c>
      <c r="AZ21" s="8" t="str">
        <f>IF('4 - Prijzen'!BG25&gt;0,'4 - Prijzen'!BG25,"")</f>
        <v/>
      </c>
      <c r="BA21" s="8" t="str">
        <f>IF('4 - Prijzen'!BV25&gt;0,'4 - Prijzen'!BV25,"")</f>
        <v/>
      </c>
      <c r="BB21" s="8" t="str">
        <f>IF('4 - Prijzen'!BW25&gt;0,'4 - Prijzen'!BW25,"")</f>
        <v/>
      </c>
      <c r="BI21" s="87">
        <f t="shared" si="15"/>
        <v>0.629</v>
      </c>
      <c r="BJ21" s="87">
        <f t="shared" si="16"/>
        <v>0.66666666666666663</v>
      </c>
      <c r="BK21" s="84">
        <f t="shared" si="14"/>
        <v>0.8763333333333333</v>
      </c>
      <c r="CN21">
        <f t="shared" si="17"/>
        <v>90</v>
      </c>
      <c r="CO21">
        <f t="shared" si="17"/>
        <v>110</v>
      </c>
      <c r="CP21" s="8">
        <f t="shared" si="18"/>
        <v>0</v>
      </c>
      <c r="CQ21" s="8">
        <f t="shared" si="19"/>
        <v>0</v>
      </c>
    </row>
    <row r="22" spans="1:95" x14ac:dyDescent="0.25">
      <c r="A22">
        <v>1614</v>
      </c>
      <c r="B22" s="8">
        <f>'2 - Eltis SlaveAssessment'!BX22</f>
        <v>0</v>
      </c>
      <c r="C22" s="8">
        <f>'2 - Eltis SlaveAssessment'!BY22</f>
        <v>0</v>
      </c>
      <c r="D22" s="8">
        <f>'2 - Eltis SlaveAssessment'!AT22</f>
        <v>0</v>
      </c>
      <c r="E22" s="8">
        <f>'2 - Eltis SlaveAssessment'!AU22</f>
        <v>0</v>
      </c>
      <c r="F22" s="8">
        <f>'2 - Eltis SlaveAssessment'!AV22</f>
        <v>0</v>
      </c>
      <c r="G22" s="8">
        <f>'2 - Eltis SlaveAssessment'!AW22</f>
        <v>0</v>
      </c>
      <c r="H22" s="8">
        <f>'2 - Eltis SlaveAssessment'!BJ22+'2 - Eltis SlaveAssessment'!BL22+'2 - Eltis SlaveAssessment'!BN22+'2 - Eltis SlaveAssessment'!BP22+'2 - Eltis SlaveAssessment'!BR22</f>
        <v>0</v>
      </c>
      <c r="I22" s="8">
        <f>'2 - Eltis SlaveAssessment'!BK22+'2 - Eltis SlaveAssessment'!BM22+'2 - Eltis SlaveAssessment'!BO22+'2 - Eltis SlaveAssessment'!BQ22+'2 - Eltis SlaveAssessment'!BS22</f>
        <v>0</v>
      </c>
      <c r="J22" s="8">
        <f>'2 - Eltis SlaveAssessment'!N22+'2 - Eltis SlaveAssessment'!P22+'2 - Eltis SlaveAssessment'!R22+'2 - Eltis SlaveAssessment'!T22+'2 - Eltis SlaveAssessment'!V22+'2 - Eltis SlaveAssessment'!X22+'2 - Eltis SlaveAssessment'!Z22+'2 - Eltis SlaveAssessment'!AB22+'2 - Eltis SlaveAssessment'!AD22+'2 - Eltis SlaveAssessment'!AF22+'2 - Eltis SlaveAssessment'!AH22+'2 - Eltis SlaveAssessment'!AJ22+'2 - Eltis SlaveAssessment'!AL22+'2 - Eltis SlaveAssessment'!AN22+'2 - Eltis SlaveAssessment'!AP22+'2 - Eltis SlaveAssessment'!AR22+'2 - Eltis SlaveAssessment'!AX22+'2 - Eltis SlaveAssessment'!AZ22+'2 - Eltis SlaveAssessment'!BB22+'2 - Eltis SlaveAssessment'!BD22+'2 - Eltis SlaveAssessment'!BF22+'2 - Eltis SlaveAssessment'!BH22</f>
        <v>0</v>
      </c>
      <c r="K22" s="8">
        <f>'2 - Eltis SlaveAssessment'!O22+'2 - Eltis SlaveAssessment'!Q22+'2 - Eltis SlaveAssessment'!S22+'2 - Eltis SlaveAssessment'!U22+'2 - Eltis SlaveAssessment'!W22+'2 - Eltis SlaveAssessment'!Y22+'2 - Eltis SlaveAssessment'!AA22+'2 - Eltis SlaveAssessment'!AC22+'2 - Eltis SlaveAssessment'!AE22+'2 - Eltis SlaveAssessment'!AG22+'2 - Eltis SlaveAssessment'!AI22+'2 - Eltis SlaveAssessment'!AK22+'2 - Eltis SlaveAssessment'!AM22+'2 - Eltis SlaveAssessment'!AO22+'2 - Eltis SlaveAssessment'!AQ22+'2 - Eltis SlaveAssessment'!AS22+'2 - Eltis SlaveAssessment'!AY22+'2 - Eltis SlaveAssessment'!BA22+'2 - Eltis SlaveAssessment'!BC22+'2 - Eltis SlaveAssessment'!BE22+'2 - Eltis SlaveAssessment'!BG22+'2 - Eltis SlaveAssessment'!BI22</f>
        <v>0</v>
      </c>
      <c r="M22" s="8">
        <f>'1 - Eltis SlaveVoyages'!GF22</f>
        <v>0</v>
      </c>
      <c r="N22" s="8">
        <f>'1 - Eltis SlaveVoyages'!GG22</f>
        <v>0</v>
      </c>
      <c r="O22" s="8">
        <f>'1 - Eltis SlaveVoyages'!BZ22</f>
        <v>0</v>
      </c>
      <c r="P22" s="8">
        <f>'1 - Eltis SlaveVoyages'!CA22</f>
        <v>0</v>
      </c>
      <c r="Q22" s="8">
        <f>'1 - Eltis SlaveVoyages'!CB22</f>
        <v>0</v>
      </c>
      <c r="R22" s="8">
        <f>'1 - Eltis SlaveVoyages'!CC22</f>
        <v>0</v>
      </c>
      <c r="S22" s="8">
        <f>'1 - Eltis SlaveVoyages'!EL22+'1 - Eltis SlaveVoyages'!EN22+'1 - Eltis SlaveVoyages'!EP22+'1 - Eltis SlaveVoyages'!ER22+'1 - Eltis SlaveVoyages'!ET22</f>
        <v>0</v>
      </c>
      <c r="T22" s="8">
        <f>'1 - Eltis SlaveVoyages'!EM22+'1 - Eltis SlaveVoyages'!EO22+'1 - Eltis SlaveVoyages'!EQ22+'1 - Eltis SlaveVoyages'!ES22+'1 - Eltis SlaveVoyages'!EU22</f>
        <v>0</v>
      </c>
      <c r="U22" s="8">
        <f>'1 - Eltis SlaveVoyages'!BR22+'1 - Eltis SlaveVoyages'!BT22+'1 - Eltis SlaveVoyages'!BV22+'1 - Eltis SlaveVoyages'!CF22+'1 - Eltis SlaveVoyages'!CH22+'1 - Eltis SlaveVoyages'!CJ22+'1 - Eltis SlaveVoyages'!CL22+'1 - Eltis SlaveVoyages'!CN22+'1 - Eltis SlaveVoyages'!CP22+'1 - Eltis SlaveVoyages'!CR22+'1 - Eltis SlaveVoyages'!CT22+'1 - Eltis SlaveVoyages'!CV22+'1 - Eltis SlaveVoyages'!CX22+'1 - Eltis SlaveVoyages'!CZ22+'1 - Eltis SlaveVoyages'!DB22+'1 - Eltis SlaveVoyages'!DD22+'1 - Eltis SlaveVoyages'!DF22+'1 - Eltis SlaveVoyages'!DH22+'1 - Eltis SlaveVoyages'!DJ22+'1 - Eltis SlaveVoyages'!DL22+'1 - Eltis SlaveVoyages'!DN22+'1 - Eltis SlaveVoyages'!DP22+'1 - Eltis SlaveVoyages'!DR22+'1 - Eltis SlaveVoyages'!DT22+'1 - Eltis SlaveVoyages'!DV22+'1 - Eltis SlaveVoyages'!DX22+'1 - Eltis SlaveVoyages'!DZ22+'1 - Eltis SlaveVoyages'!EB22+'1 - Eltis SlaveVoyages'!ED22+'1 - Eltis SlaveVoyages'!EF22+'1 - Eltis SlaveVoyages'!EH22+'1 - Eltis SlaveVoyages'!EJ22+'1 - Eltis SlaveVoyages'!FP22+'1 - Eltis SlaveVoyages'!FT22+'1 - Eltis SlaveVoyages'!FV22</f>
        <v>0</v>
      </c>
      <c r="V22" s="8">
        <f>'1 - Eltis SlaveVoyages'!BS22+'1 - Eltis SlaveVoyages'!BU22+'1 - Eltis SlaveVoyages'!BW22+'1 - Eltis SlaveVoyages'!CG22+'1 - Eltis SlaveVoyages'!CI22+'1 - Eltis SlaveVoyages'!CK22+'1 - Eltis SlaveVoyages'!CM22+'1 - Eltis SlaveVoyages'!CO22+'1 - Eltis SlaveVoyages'!CQ22+'1 - Eltis SlaveVoyages'!CS22+'1 - Eltis SlaveVoyages'!CU22+'1 - Eltis SlaveVoyages'!CW22+'1 - Eltis SlaveVoyages'!CY22+'1 - Eltis SlaveVoyages'!DA22+'1 - Eltis SlaveVoyages'!DC22+'1 - Eltis SlaveVoyages'!DE22+'1 - Eltis SlaveVoyages'!DG22+'1 - Eltis SlaveVoyages'!DI22+'1 - Eltis SlaveVoyages'!DK22+'1 - Eltis SlaveVoyages'!DM22+'1 - Eltis SlaveVoyages'!DO22+'1 - Eltis SlaveVoyages'!DQ22+'1 - Eltis SlaveVoyages'!DS22+'1 - Eltis SlaveVoyages'!DU22+'1 - Eltis SlaveVoyages'!DW22+'1 - Eltis SlaveVoyages'!DY22+'1 - Eltis SlaveVoyages'!EA22+'1 - Eltis SlaveVoyages'!EC22+'1 - Eltis SlaveVoyages'!EE22+'1 - Eltis SlaveVoyages'!EG22+'1 - Eltis SlaveVoyages'!EI22+'1 - Eltis SlaveVoyages'!EK22+'1 - Eltis SlaveVoyages'!FQ22+'1 - Eltis SlaveVoyages'!FU22+'1 - Eltis SlaveVoyages'!FW22</f>
        <v>0</v>
      </c>
      <c r="AE22" s="11">
        <f t="shared" si="0"/>
        <v>0</v>
      </c>
      <c r="AG22" s="51">
        <f t="shared" si="2"/>
        <v>0</v>
      </c>
      <c r="AH22" s="52">
        <f t="shared" si="3"/>
        <v>0</v>
      </c>
      <c r="AI22" s="52">
        <f t="shared" si="4"/>
        <v>0</v>
      </c>
      <c r="AJ22" s="52">
        <f t="shared" si="5"/>
        <v>0</v>
      </c>
      <c r="AK22" s="52">
        <f t="shared" si="6"/>
        <v>0</v>
      </c>
      <c r="AL22" s="52">
        <f t="shared" si="7"/>
        <v>0</v>
      </c>
      <c r="AM22" s="52">
        <f t="shared" si="8"/>
        <v>0</v>
      </c>
      <c r="AN22" s="52">
        <f t="shared" si="9"/>
        <v>0</v>
      </c>
      <c r="AO22" s="52">
        <f t="shared" si="10"/>
        <v>0</v>
      </c>
      <c r="AP22" s="52">
        <f t="shared" si="11"/>
        <v>0</v>
      </c>
      <c r="AQ22" s="52">
        <f t="shared" si="12"/>
        <v>0</v>
      </c>
      <c r="AR22" s="56">
        <f t="shared" si="13"/>
        <v>0</v>
      </c>
      <c r="AT22" s="8" t="str">
        <f>IF('4 - Prijzen'!O26&gt;0,'4 - Prijzen'!O26,"")</f>
        <v/>
      </c>
      <c r="AU22" s="8" t="str">
        <f>IF('4 - Prijzen'!P26&gt;0,'4 - Prijzen'!P26,"")</f>
        <v/>
      </c>
      <c r="AV22" s="8" t="str">
        <f>IF('4 - Prijzen'!BC26&gt;0,'4 - Prijzen'!BC26,"")</f>
        <v/>
      </c>
      <c r="AW22" s="8" t="str">
        <f>IF('4 - Prijzen'!BD26&gt;0,'4 - Prijzen'!BD26,"")</f>
        <v/>
      </c>
      <c r="AY22" s="8" t="str">
        <f>IF('4 - Prijzen'!BF26&gt;0,'4 - Prijzen'!BF26,"")</f>
        <v/>
      </c>
      <c r="AZ22" s="8" t="str">
        <f>IF('4 - Prijzen'!BG26&gt;0,'4 - Prijzen'!BG26,"")</f>
        <v/>
      </c>
      <c r="BA22" s="8" t="str">
        <f>IF('4 - Prijzen'!BV26&gt;0,'4 - Prijzen'!BV26,"")</f>
        <v/>
      </c>
      <c r="BB22" s="8" t="str">
        <f>IF('4 - Prijzen'!BW26&gt;0,'4 - Prijzen'!BW26,"")</f>
        <v/>
      </c>
      <c r="BI22" s="87">
        <f t="shared" si="15"/>
        <v>0.629</v>
      </c>
      <c r="BJ22" s="87">
        <f t="shared" si="16"/>
        <v>0.66666666666666663</v>
      </c>
      <c r="BK22" s="84">
        <f t="shared" si="14"/>
        <v>0.8763333333333333</v>
      </c>
      <c r="CN22">
        <f t="shared" si="17"/>
        <v>90</v>
      </c>
      <c r="CO22">
        <f t="shared" si="17"/>
        <v>110</v>
      </c>
      <c r="CP22" s="8">
        <f t="shared" si="18"/>
        <v>0</v>
      </c>
      <c r="CQ22" s="8">
        <f t="shared" si="19"/>
        <v>0</v>
      </c>
    </row>
    <row r="23" spans="1:95" x14ac:dyDescent="0.25">
      <c r="A23">
        <v>1615</v>
      </c>
      <c r="B23" s="8">
        <f>'2 - Eltis SlaveAssessment'!BX23</f>
        <v>617</v>
      </c>
      <c r="C23" s="8">
        <f>'2 - Eltis SlaveAssessment'!BY23</f>
        <v>533</v>
      </c>
      <c r="D23" s="8">
        <f>'2 - Eltis SlaveAssessment'!AT23</f>
        <v>0</v>
      </c>
      <c r="E23" s="8">
        <f>'2 - Eltis SlaveAssessment'!AU23</f>
        <v>0</v>
      </c>
      <c r="F23" s="8">
        <f>'2 - Eltis SlaveAssessment'!AV23</f>
        <v>0</v>
      </c>
      <c r="G23" s="8">
        <f>'2 - Eltis SlaveAssessment'!AW23</f>
        <v>0</v>
      </c>
      <c r="H23" s="8">
        <f>'2 - Eltis SlaveAssessment'!BJ23+'2 - Eltis SlaveAssessment'!BL23+'2 - Eltis SlaveAssessment'!BN23+'2 - Eltis SlaveAssessment'!BP23+'2 - Eltis SlaveAssessment'!BR23</f>
        <v>0</v>
      </c>
      <c r="I23" s="8">
        <f>'2 - Eltis SlaveAssessment'!BK23+'2 - Eltis SlaveAssessment'!BM23+'2 - Eltis SlaveAssessment'!BO23+'2 - Eltis SlaveAssessment'!BQ23+'2 - Eltis SlaveAssessment'!BS23</f>
        <v>0</v>
      </c>
      <c r="J23" s="8">
        <f>'2 - Eltis SlaveAssessment'!N23+'2 - Eltis SlaveAssessment'!P23+'2 - Eltis SlaveAssessment'!R23+'2 - Eltis SlaveAssessment'!T23+'2 - Eltis SlaveAssessment'!V23+'2 - Eltis SlaveAssessment'!X23+'2 - Eltis SlaveAssessment'!Z23+'2 - Eltis SlaveAssessment'!AB23+'2 - Eltis SlaveAssessment'!AD23+'2 - Eltis SlaveAssessment'!AF23+'2 - Eltis SlaveAssessment'!AH23+'2 - Eltis SlaveAssessment'!AJ23+'2 - Eltis SlaveAssessment'!AL23+'2 - Eltis SlaveAssessment'!AN23+'2 - Eltis SlaveAssessment'!AP23+'2 - Eltis SlaveAssessment'!AR23+'2 - Eltis SlaveAssessment'!AX23+'2 - Eltis SlaveAssessment'!AZ23+'2 - Eltis SlaveAssessment'!BB23+'2 - Eltis SlaveAssessment'!BD23+'2 - Eltis SlaveAssessment'!BF23+'2 - Eltis SlaveAssessment'!BH23</f>
        <v>617</v>
      </c>
      <c r="K23" s="8">
        <f>'2 - Eltis SlaveAssessment'!O23+'2 - Eltis SlaveAssessment'!Q23+'2 - Eltis SlaveAssessment'!S23+'2 - Eltis SlaveAssessment'!U23+'2 - Eltis SlaveAssessment'!W23+'2 - Eltis SlaveAssessment'!Y23+'2 - Eltis SlaveAssessment'!AA23+'2 - Eltis SlaveAssessment'!AC23+'2 - Eltis SlaveAssessment'!AE23+'2 - Eltis SlaveAssessment'!AG23+'2 - Eltis SlaveAssessment'!AI23+'2 - Eltis SlaveAssessment'!AK23+'2 - Eltis SlaveAssessment'!AM23+'2 - Eltis SlaveAssessment'!AO23+'2 - Eltis SlaveAssessment'!AQ23+'2 - Eltis SlaveAssessment'!AS23+'2 - Eltis SlaveAssessment'!AY23+'2 - Eltis SlaveAssessment'!BA23+'2 - Eltis SlaveAssessment'!BC23+'2 - Eltis SlaveAssessment'!BE23+'2 - Eltis SlaveAssessment'!BG23+'2 - Eltis SlaveAssessment'!BI23</f>
        <v>533</v>
      </c>
      <c r="M23" s="8">
        <f>'1 - Eltis SlaveVoyages'!GF23</f>
        <v>617</v>
      </c>
      <c r="N23" s="8">
        <f>'1 - Eltis SlaveVoyages'!GG23</f>
        <v>532</v>
      </c>
      <c r="O23" s="8">
        <f>'1 - Eltis SlaveVoyages'!BZ23</f>
        <v>0</v>
      </c>
      <c r="P23" s="8">
        <f>'1 - Eltis SlaveVoyages'!CA23</f>
        <v>0</v>
      </c>
      <c r="Q23" s="8">
        <f>'1 - Eltis SlaveVoyages'!CB23</f>
        <v>0</v>
      </c>
      <c r="R23" s="8">
        <f>'1 - Eltis SlaveVoyages'!CC23</f>
        <v>0</v>
      </c>
      <c r="S23" s="8">
        <f>'1 - Eltis SlaveVoyages'!EL23+'1 - Eltis SlaveVoyages'!EN23+'1 - Eltis SlaveVoyages'!EP23+'1 - Eltis SlaveVoyages'!ER23+'1 - Eltis SlaveVoyages'!ET23</f>
        <v>0</v>
      </c>
      <c r="T23" s="8">
        <f>'1 - Eltis SlaveVoyages'!EM23+'1 - Eltis SlaveVoyages'!EO23+'1 - Eltis SlaveVoyages'!EQ23+'1 - Eltis SlaveVoyages'!ES23+'1 - Eltis SlaveVoyages'!EU23</f>
        <v>0</v>
      </c>
      <c r="U23" s="8">
        <f>'1 - Eltis SlaveVoyages'!BR23+'1 - Eltis SlaveVoyages'!BT23+'1 - Eltis SlaveVoyages'!BV23+'1 - Eltis SlaveVoyages'!CF23+'1 - Eltis SlaveVoyages'!CH23+'1 - Eltis SlaveVoyages'!CJ23+'1 - Eltis SlaveVoyages'!CL23+'1 - Eltis SlaveVoyages'!CN23+'1 - Eltis SlaveVoyages'!CP23+'1 - Eltis SlaveVoyages'!CR23+'1 - Eltis SlaveVoyages'!CT23+'1 - Eltis SlaveVoyages'!CV23+'1 - Eltis SlaveVoyages'!CX23+'1 - Eltis SlaveVoyages'!CZ23+'1 - Eltis SlaveVoyages'!DB23+'1 - Eltis SlaveVoyages'!DD23+'1 - Eltis SlaveVoyages'!DF23+'1 - Eltis SlaveVoyages'!DH23+'1 - Eltis SlaveVoyages'!DJ23+'1 - Eltis SlaveVoyages'!DL23+'1 - Eltis SlaveVoyages'!DN23+'1 - Eltis SlaveVoyages'!DP23+'1 - Eltis SlaveVoyages'!DR23+'1 - Eltis SlaveVoyages'!DT23+'1 - Eltis SlaveVoyages'!DV23+'1 - Eltis SlaveVoyages'!DX23+'1 - Eltis SlaveVoyages'!DZ23+'1 - Eltis SlaveVoyages'!EB23+'1 - Eltis SlaveVoyages'!ED23+'1 - Eltis SlaveVoyages'!EF23+'1 - Eltis SlaveVoyages'!EH23+'1 - Eltis SlaveVoyages'!EJ23+'1 - Eltis SlaveVoyages'!FP23+'1 - Eltis SlaveVoyages'!FT23+'1 - Eltis SlaveVoyages'!FV23</f>
        <v>617</v>
      </c>
      <c r="V23" s="8">
        <f>'1 - Eltis SlaveVoyages'!BS23+'1 - Eltis SlaveVoyages'!BU23+'1 - Eltis SlaveVoyages'!BW23+'1 - Eltis SlaveVoyages'!CG23+'1 - Eltis SlaveVoyages'!CI23+'1 - Eltis SlaveVoyages'!CK23+'1 - Eltis SlaveVoyages'!CM23+'1 - Eltis SlaveVoyages'!CO23+'1 - Eltis SlaveVoyages'!CQ23+'1 - Eltis SlaveVoyages'!CS23+'1 - Eltis SlaveVoyages'!CU23+'1 - Eltis SlaveVoyages'!CW23+'1 - Eltis SlaveVoyages'!CY23+'1 - Eltis SlaveVoyages'!DA23+'1 - Eltis SlaveVoyages'!DC23+'1 - Eltis SlaveVoyages'!DE23+'1 - Eltis SlaveVoyages'!DG23+'1 - Eltis SlaveVoyages'!DI23+'1 - Eltis SlaveVoyages'!DK23+'1 - Eltis SlaveVoyages'!DM23+'1 - Eltis SlaveVoyages'!DO23+'1 - Eltis SlaveVoyages'!DQ23+'1 - Eltis SlaveVoyages'!DS23+'1 - Eltis SlaveVoyages'!DU23+'1 - Eltis SlaveVoyages'!DW23+'1 - Eltis SlaveVoyages'!DY23+'1 - Eltis SlaveVoyages'!EA23+'1 - Eltis SlaveVoyages'!EC23+'1 - Eltis SlaveVoyages'!EE23+'1 - Eltis SlaveVoyages'!EG23+'1 - Eltis SlaveVoyages'!EI23+'1 - Eltis SlaveVoyages'!EK23+'1 - Eltis SlaveVoyages'!FQ23+'1 - Eltis SlaveVoyages'!FU23+'1 - Eltis SlaveVoyages'!FW23</f>
        <v>532</v>
      </c>
      <c r="AE23" s="11">
        <f t="shared" si="0"/>
        <v>617</v>
      </c>
      <c r="AG23" s="51">
        <f t="shared" si="2"/>
        <v>617</v>
      </c>
      <c r="AH23" s="52">
        <f t="shared" si="3"/>
        <v>533</v>
      </c>
      <c r="AI23" s="52">
        <f t="shared" si="4"/>
        <v>0</v>
      </c>
      <c r="AJ23" s="52">
        <f t="shared" si="5"/>
        <v>0</v>
      </c>
      <c r="AK23" s="52">
        <f t="shared" si="6"/>
        <v>0</v>
      </c>
      <c r="AL23" s="52">
        <f t="shared" si="7"/>
        <v>0</v>
      </c>
      <c r="AM23" s="52">
        <f t="shared" si="8"/>
        <v>0</v>
      </c>
      <c r="AN23" s="52">
        <f t="shared" si="9"/>
        <v>0</v>
      </c>
      <c r="AO23" s="52">
        <f t="shared" si="10"/>
        <v>617</v>
      </c>
      <c r="AP23" s="52">
        <f t="shared" si="11"/>
        <v>533</v>
      </c>
      <c r="AQ23" s="52">
        <f t="shared" si="12"/>
        <v>0</v>
      </c>
      <c r="AR23" s="56">
        <f t="shared" si="13"/>
        <v>0</v>
      </c>
      <c r="AT23" s="8" t="str">
        <f>IF('4 - Prijzen'!O27&gt;0,'4 - Prijzen'!O27,"")</f>
        <v/>
      </c>
      <c r="AU23" s="8" t="str">
        <f>IF('4 - Prijzen'!P27&gt;0,'4 - Prijzen'!P27,"")</f>
        <v/>
      </c>
      <c r="AV23" s="8" t="str">
        <f>IF('4 - Prijzen'!BC27&gt;0,'4 - Prijzen'!BC27,"")</f>
        <v/>
      </c>
      <c r="AW23" s="8" t="str">
        <f>IF('4 - Prijzen'!BD27&gt;0,'4 - Prijzen'!BD27,"")</f>
        <v/>
      </c>
      <c r="AY23" s="8" t="str">
        <f>IF('4 - Prijzen'!BF27&gt;0,'4 - Prijzen'!BF27,"")</f>
        <v/>
      </c>
      <c r="AZ23" s="8" t="str">
        <f>IF('4 - Prijzen'!BG27&gt;0,'4 - Prijzen'!BG27,"")</f>
        <v/>
      </c>
      <c r="BA23" s="8" t="str">
        <f>IF('4 - Prijzen'!BV27&gt;0,'4 - Prijzen'!BV27,"")</f>
        <v/>
      </c>
      <c r="BB23" s="8" t="str">
        <f>IF('4 - Prijzen'!BW27&gt;0,'4 - Prijzen'!BW27,"")</f>
        <v/>
      </c>
      <c r="BI23" s="87">
        <f t="shared" si="15"/>
        <v>0.629</v>
      </c>
      <c r="BJ23" s="87">
        <f t="shared" si="16"/>
        <v>0.66666666666666663</v>
      </c>
      <c r="BK23" s="84">
        <f t="shared" si="14"/>
        <v>0.8763333333333333</v>
      </c>
      <c r="CN23">
        <f t="shared" si="17"/>
        <v>90</v>
      </c>
      <c r="CO23">
        <f t="shared" si="17"/>
        <v>110</v>
      </c>
      <c r="CP23" s="8">
        <f t="shared" si="18"/>
        <v>55530</v>
      </c>
      <c r="CQ23" s="8">
        <f t="shared" si="19"/>
        <v>67870</v>
      </c>
    </row>
    <row r="24" spans="1:95" x14ac:dyDescent="0.25">
      <c r="A24">
        <v>1616</v>
      </c>
      <c r="B24" s="8">
        <f>'2 - Eltis SlaveAssessment'!BX24</f>
        <v>0</v>
      </c>
      <c r="C24" s="8">
        <f>'2 - Eltis SlaveAssessment'!BY24</f>
        <v>0</v>
      </c>
      <c r="D24" s="8">
        <f>'2 - Eltis SlaveAssessment'!AT24</f>
        <v>0</v>
      </c>
      <c r="E24" s="8">
        <f>'2 - Eltis SlaveAssessment'!AU24</f>
        <v>0</v>
      </c>
      <c r="F24" s="8">
        <f>'2 - Eltis SlaveAssessment'!AV24</f>
        <v>0</v>
      </c>
      <c r="G24" s="8">
        <f>'2 - Eltis SlaveAssessment'!AW24</f>
        <v>0</v>
      </c>
      <c r="H24" s="8">
        <f>'2 - Eltis SlaveAssessment'!BJ24+'2 - Eltis SlaveAssessment'!BL24+'2 - Eltis SlaveAssessment'!BN24+'2 - Eltis SlaveAssessment'!BP24+'2 - Eltis SlaveAssessment'!BR24</f>
        <v>0</v>
      </c>
      <c r="I24" s="8">
        <f>'2 - Eltis SlaveAssessment'!BK24+'2 - Eltis SlaveAssessment'!BM24+'2 - Eltis SlaveAssessment'!BO24+'2 - Eltis SlaveAssessment'!BQ24+'2 - Eltis SlaveAssessment'!BS24</f>
        <v>0</v>
      </c>
      <c r="J24" s="8">
        <f>'2 - Eltis SlaveAssessment'!N24+'2 - Eltis SlaveAssessment'!P24+'2 - Eltis SlaveAssessment'!R24+'2 - Eltis SlaveAssessment'!T24+'2 - Eltis SlaveAssessment'!V24+'2 - Eltis SlaveAssessment'!X24+'2 - Eltis SlaveAssessment'!Z24+'2 - Eltis SlaveAssessment'!AB24+'2 - Eltis SlaveAssessment'!AD24+'2 - Eltis SlaveAssessment'!AF24+'2 - Eltis SlaveAssessment'!AH24+'2 - Eltis SlaveAssessment'!AJ24+'2 - Eltis SlaveAssessment'!AL24+'2 - Eltis SlaveAssessment'!AN24+'2 - Eltis SlaveAssessment'!AP24+'2 - Eltis SlaveAssessment'!AR24+'2 - Eltis SlaveAssessment'!AX24+'2 - Eltis SlaveAssessment'!AZ24+'2 - Eltis SlaveAssessment'!BB24+'2 - Eltis SlaveAssessment'!BD24+'2 - Eltis SlaveAssessment'!BF24+'2 - Eltis SlaveAssessment'!BH24</f>
        <v>0</v>
      </c>
      <c r="K24" s="8">
        <f>'2 - Eltis SlaveAssessment'!O24+'2 - Eltis SlaveAssessment'!Q24+'2 - Eltis SlaveAssessment'!S24+'2 - Eltis SlaveAssessment'!U24+'2 - Eltis SlaveAssessment'!W24+'2 - Eltis SlaveAssessment'!Y24+'2 - Eltis SlaveAssessment'!AA24+'2 - Eltis SlaveAssessment'!AC24+'2 - Eltis SlaveAssessment'!AE24+'2 - Eltis SlaveAssessment'!AG24+'2 - Eltis SlaveAssessment'!AI24+'2 - Eltis SlaveAssessment'!AK24+'2 - Eltis SlaveAssessment'!AM24+'2 - Eltis SlaveAssessment'!AO24+'2 - Eltis SlaveAssessment'!AQ24+'2 - Eltis SlaveAssessment'!AS24+'2 - Eltis SlaveAssessment'!AY24+'2 - Eltis SlaveAssessment'!BA24+'2 - Eltis SlaveAssessment'!BC24+'2 - Eltis SlaveAssessment'!BE24+'2 - Eltis SlaveAssessment'!BG24+'2 - Eltis SlaveAssessment'!BI24</f>
        <v>0</v>
      </c>
      <c r="M24" s="8">
        <f>'1 - Eltis SlaveVoyages'!GF24</f>
        <v>0</v>
      </c>
      <c r="N24" s="8">
        <f>'1 - Eltis SlaveVoyages'!GG24</f>
        <v>0</v>
      </c>
      <c r="O24" s="8">
        <f>'1 - Eltis SlaveVoyages'!BZ24</f>
        <v>0</v>
      </c>
      <c r="P24" s="8">
        <f>'1 - Eltis SlaveVoyages'!CA24</f>
        <v>0</v>
      </c>
      <c r="Q24" s="8">
        <f>'1 - Eltis SlaveVoyages'!CB24</f>
        <v>0</v>
      </c>
      <c r="R24" s="8">
        <f>'1 - Eltis SlaveVoyages'!CC24</f>
        <v>0</v>
      </c>
      <c r="S24" s="8">
        <f>'1 - Eltis SlaveVoyages'!EL24+'1 - Eltis SlaveVoyages'!EN24+'1 - Eltis SlaveVoyages'!EP24+'1 - Eltis SlaveVoyages'!ER24+'1 - Eltis SlaveVoyages'!ET24</f>
        <v>0</v>
      </c>
      <c r="T24" s="8">
        <f>'1 - Eltis SlaveVoyages'!EM24+'1 - Eltis SlaveVoyages'!EO24+'1 - Eltis SlaveVoyages'!EQ24+'1 - Eltis SlaveVoyages'!ES24+'1 - Eltis SlaveVoyages'!EU24</f>
        <v>0</v>
      </c>
      <c r="U24" s="8">
        <f>'1 - Eltis SlaveVoyages'!BR24+'1 - Eltis SlaveVoyages'!BT24+'1 - Eltis SlaveVoyages'!BV24+'1 - Eltis SlaveVoyages'!CF24+'1 - Eltis SlaveVoyages'!CH24+'1 - Eltis SlaveVoyages'!CJ24+'1 - Eltis SlaveVoyages'!CL24+'1 - Eltis SlaveVoyages'!CN24+'1 - Eltis SlaveVoyages'!CP24+'1 - Eltis SlaveVoyages'!CR24+'1 - Eltis SlaveVoyages'!CT24+'1 - Eltis SlaveVoyages'!CV24+'1 - Eltis SlaveVoyages'!CX24+'1 - Eltis SlaveVoyages'!CZ24+'1 - Eltis SlaveVoyages'!DB24+'1 - Eltis SlaveVoyages'!DD24+'1 - Eltis SlaveVoyages'!DF24+'1 - Eltis SlaveVoyages'!DH24+'1 - Eltis SlaveVoyages'!DJ24+'1 - Eltis SlaveVoyages'!DL24+'1 - Eltis SlaveVoyages'!DN24+'1 - Eltis SlaveVoyages'!DP24+'1 - Eltis SlaveVoyages'!DR24+'1 - Eltis SlaveVoyages'!DT24+'1 - Eltis SlaveVoyages'!DV24+'1 - Eltis SlaveVoyages'!DX24+'1 - Eltis SlaveVoyages'!DZ24+'1 - Eltis SlaveVoyages'!EB24+'1 - Eltis SlaveVoyages'!ED24+'1 - Eltis SlaveVoyages'!EF24+'1 - Eltis SlaveVoyages'!EH24+'1 - Eltis SlaveVoyages'!EJ24+'1 - Eltis SlaveVoyages'!FP24+'1 - Eltis SlaveVoyages'!FT24+'1 - Eltis SlaveVoyages'!FV24</f>
        <v>0</v>
      </c>
      <c r="V24" s="8">
        <f>'1 - Eltis SlaveVoyages'!BS24+'1 - Eltis SlaveVoyages'!BU24+'1 - Eltis SlaveVoyages'!BW24+'1 - Eltis SlaveVoyages'!CG24+'1 - Eltis SlaveVoyages'!CI24+'1 - Eltis SlaveVoyages'!CK24+'1 - Eltis SlaveVoyages'!CM24+'1 - Eltis SlaveVoyages'!CO24+'1 - Eltis SlaveVoyages'!CQ24+'1 - Eltis SlaveVoyages'!CS24+'1 - Eltis SlaveVoyages'!CU24+'1 - Eltis SlaveVoyages'!CW24+'1 - Eltis SlaveVoyages'!CY24+'1 - Eltis SlaveVoyages'!DA24+'1 - Eltis SlaveVoyages'!DC24+'1 - Eltis SlaveVoyages'!DE24+'1 - Eltis SlaveVoyages'!DG24+'1 - Eltis SlaveVoyages'!DI24+'1 - Eltis SlaveVoyages'!DK24+'1 - Eltis SlaveVoyages'!DM24+'1 - Eltis SlaveVoyages'!DO24+'1 - Eltis SlaveVoyages'!DQ24+'1 - Eltis SlaveVoyages'!DS24+'1 - Eltis SlaveVoyages'!DU24+'1 - Eltis SlaveVoyages'!DW24+'1 - Eltis SlaveVoyages'!DY24+'1 - Eltis SlaveVoyages'!EA24+'1 - Eltis SlaveVoyages'!EC24+'1 - Eltis SlaveVoyages'!EE24+'1 - Eltis SlaveVoyages'!EG24+'1 - Eltis SlaveVoyages'!EI24+'1 - Eltis SlaveVoyages'!EK24+'1 - Eltis SlaveVoyages'!FQ24+'1 - Eltis SlaveVoyages'!FU24+'1 - Eltis SlaveVoyages'!FW24</f>
        <v>0</v>
      </c>
      <c r="AE24" s="11">
        <f t="shared" si="0"/>
        <v>0</v>
      </c>
      <c r="AG24" s="51">
        <f t="shared" si="2"/>
        <v>0</v>
      </c>
      <c r="AH24" s="52">
        <f t="shared" si="3"/>
        <v>0</v>
      </c>
      <c r="AI24" s="52">
        <f t="shared" si="4"/>
        <v>0</v>
      </c>
      <c r="AJ24" s="52">
        <f t="shared" si="5"/>
        <v>0</v>
      </c>
      <c r="AK24" s="52">
        <f t="shared" si="6"/>
        <v>0</v>
      </c>
      <c r="AL24" s="52">
        <f t="shared" si="7"/>
        <v>0</v>
      </c>
      <c r="AM24" s="52">
        <f t="shared" si="8"/>
        <v>0</v>
      </c>
      <c r="AN24" s="52">
        <f t="shared" si="9"/>
        <v>0</v>
      </c>
      <c r="AO24" s="52">
        <f t="shared" si="10"/>
        <v>0</v>
      </c>
      <c r="AP24" s="52">
        <f t="shared" si="11"/>
        <v>0</v>
      </c>
      <c r="AQ24" s="52">
        <f t="shared" si="12"/>
        <v>0</v>
      </c>
      <c r="AR24" s="56">
        <f t="shared" si="13"/>
        <v>0</v>
      </c>
      <c r="AT24" s="8" t="str">
        <f>IF('4 - Prijzen'!O28&gt;0,'4 - Prijzen'!O28,"")</f>
        <v/>
      </c>
      <c r="AU24" s="8" t="str">
        <f>IF('4 - Prijzen'!P28&gt;0,'4 - Prijzen'!P28,"")</f>
        <v/>
      </c>
      <c r="AV24" s="8" t="str">
        <f>IF('4 - Prijzen'!BC28&gt;0,'4 - Prijzen'!BC28,"")</f>
        <v/>
      </c>
      <c r="AW24" s="8" t="str">
        <f>IF('4 - Prijzen'!BD28&gt;0,'4 - Prijzen'!BD28,"")</f>
        <v/>
      </c>
      <c r="AY24" s="8" t="str">
        <f>IF('4 - Prijzen'!BF28&gt;0,'4 - Prijzen'!BF28,"")</f>
        <v/>
      </c>
      <c r="AZ24" s="8" t="str">
        <f>IF('4 - Prijzen'!BG28&gt;0,'4 - Prijzen'!BG28,"")</f>
        <v/>
      </c>
      <c r="BA24" s="8" t="str">
        <f>IF('4 - Prijzen'!BV28&gt;0,'4 - Prijzen'!BV28,"")</f>
        <v/>
      </c>
      <c r="BB24" s="8" t="str">
        <f>IF('4 - Prijzen'!BW28&gt;0,'4 - Prijzen'!BW28,"")</f>
        <v/>
      </c>
      <c r="BI24" s="87">
        <f t="shared" si="15"/>
        <v>0.629</v>
      </c>
      <c r="BJ24" s="87">
        <f t="shared" si="16"/>
        <v>0.66666666666666663</v>
      </c>
      <c r="BK24" s="84">
        <f t="shared" si="14"/>
        <v>0.8763333333333333</v>
      </c>
      <c r="CN24">
        <f t="shared" si="17"/>
        <v>90</v>
      </c>
      <c r="CO24">
        <f t="shared" si="17"/>
        <v>110</v>
      </c>
      <c r="CP24" s="8">
        <f t="shared" si="18"/>
        <v>0</v>
      </c>
      <c r="CQ24" s="8">
        <f t="shared" si="19"/>
        <v>0</v>
      </c>
    </row>
    <row r="25" spans="1:95" x14ac:dyDescent="0.25">
      <c r="A25">
        <v>1617</v>
      </c>
      <c r="B25" s="8">
        <f>'2 - Eltis SlaveAssessment'!BX25</f>
        <v>0</v>
      </c>
      <c r="C25" s="8">
        <f>'2 - Eltis SlaveAssessment'!BY25</f>
        <v>0</v>
      </c>
      <c r="D25" s="8">
        <f>'2 - Eltis SlaveAssessment'!AT25</f>
        <v>0</v>
      </c>
      <c r="E25" s="8">
        <f>'2 - Eltis SlaveAssessment'!AU25</f>
        <v>0</v>
      </c>
      <c r="F25" s="8">
        <f>'2 - Eltis SlaveAssessment'!AV25</f>
        <v>0</v>
      </c>
      <c r="G25" s="8">
        <f>'2 - Eltis SlaveAssessment'!AW25</f>
        <v>0</v>
      </c>
      <c r="H25" s="8">
        <f>'2 - Eltis SlaveAssessment'!BJ25+'2 - Eltis SlaveAssessment'!BL25+'2 - Eltis SlaveAssessment'!BN25+'2 - Eltis SlaveAssessment'!BP25+'2 - Eltis SlaveAssessment'!BR25</f>
        <v>0</v>
      </c>
      <c r="I25" s="8">
        <f>'2 - Eltis SlaveAssessment'!BK25+'2 - Eltis SlaveAssessment'!BM25+'2 - Eltis SlaveAssessment'!BO25+'2 - Eltis SlaveAssessment'!BQ25+'2 - Eltis SlaveAssessment'!BS25</f>
        <v>0</v>
      </c>
      <c r="J25" s="8">
        <f>'2 - Eltis SlaveAssessment'!N25+'2 - Eltis SlaveAssessment'!P25+'2 - Eltis SlaveAssessment'!R25+'2 - Eltis SlaveAssessment'!T25+'2 - Eltis SlaveAssessment'!V25+'2 - Eltis SlaveAssessment'!X25+'2 - Eltis SlaveAssessment'!Z25+'2 - Eltis SlaveAssessment'!AB25+'2 - Eltis SlaveAssessment'!AD25+'2 - Eltis SlaveAssessment'!AF25+'2 - Eltis SlaveAssessment'!AH25+'2 - Eltis SlaveAssessment'!AJ25+'2 - Eltis SlaveAssessment'!AL25+'2 - Eltis SlaveAssessment'!AN25+'2 - Eltis SlaveAssessment'!AP25+'2 - Eltis SlaveAssessment'!AR25+'2 - Eltis SlaveAssessment'!AX25+'2 - Eltis SlaveAssessment'!AZ25+'2 - Eltis SlaveAssessment'!BB25+'2 - Eltis SlaveAssessment'!BD25+'2 - Eltis SlaveAssessment'!BF25+'2 - Eltis SlaveAssessment'!BH25</f>
        <v>0</v>
      </c>
      <c r="K25" s="8">
        <f>'2 - Eltis SlaveAssessment'!O25+'2 - Eltis SlaveAssessment'!Q25+'2 - Eltis SlaveAssessment'!S25+'2 - Eltis SlaveAssessment'!U25+'2 - Eltis SlaveAssessment'!W25+'2 - Eltis SlaveAssessment'!Y25+'2 - Eltis SlaveAssessment'!AA25+'2 - Eltis SlaveAssessment'!AC25+'2 - Eltis SlaveAssessment'!AE25+'2 - Eltis SlaveAssessment'!AG25+'2 - Eltis SlaveAssessment'!AI25+'2 - Eltis SlaveAssessment'!AK25+'2 - Eltis SlaveAssessment'!AM25+'2 - Eltis SlaveAssessment'!AO25+'2 - Eltis SlaveAssessment'!AQ25+'2 - Eltis SlaveAssessment'!AS25+'2 - Eltis SlaveAssessment'!AY25+'2 - Eltis SlaveAssessment'!BA25+'2 - Eltis SlaveAssessment'!BC25+'2 - Eltis SlaveAssessment'!BE25+'2 - Eltis SlaveAssessment'!BG25+'2 - Eltis SlaveAssessment'!BI25</f>
        <v>0</v>
      </c>
      <c r="M25" s="8">
        <f>'1 - Eltis SlaveVoyages'!GF25</f>
        <v>0</v>
      </c>
      <c r="N25" s="8">
        <f>'1 - Eltis SlaveVoyages'!GG25</f>
        <v>0</v>
      </c>
      <c r="O25" s="8">
        <f>'1 - Eltis SlaveVoyages'!BZ25</f>
        <v>0</v>
      </c>
      <c r="P25" s="8">
        <f>'1 - Eltis SlaveVoyages'!CA25</f>
        <v>0</v>
      </c>
      <c r="Q25" s="8">
        <f>'1 - Eltis SlaveVoyages'!CB25</f>
        <v>0</v>
      </c>
      <c r="R25" s="8">
        <f>'1 - Eltis SlaveVoyages'!CC25</f>
        <v>0</v>
      </c>
      <c r="S25" s="8">
        <f>'1 - Eltis SlaveVoyages'!EL25+'1 - Eltis SlaveVoyages'!EN25+'1 - Eltis SlaveVoyages'!EP25+'1 - Eltis SlaveVoyages'!ER25+'1 - Eltis SlaveVoyages'!ET25</f>
        <v>0</v>
      </c>
      <c r="T25" s="8">
        <f>'1 - Eltis SlaveVoyages'!EM25+'1 - Eltis SlaveVoyages'!EO25+'1 - Eltis SlaveVoyages'!EQ25+'1 - Eltis SlaveVoyages'!ES25+'1 - Eltis SlaveVoyages'!EU25</f>
        <v>0</v>
      </c>
      <c r="U25" s="8">
        <f>'1 - Eltis SlaveVoyages'!BR25+'1 - Eltis SlaveVoyages'!BT25+'1 - Eltis SlaveVoyages'!BV25+'1 - Eltis SlaveVoyages'!CF25+'1 - Eltis SlaveVoyages'!CH25+'1 - Eltis SlaveVoyages'!CJ25+'1 - Eltis SlaveVoyages'!CL25+'1 - Eltis SlaveVoyages'!CN25+'1 - Eltis SlaveVoyages'!CP25+'1 - Eltis SlaveVoyages'!CR25+'1 - Eltis SlaveVoyages'!CT25+'1 - Eltis SlaveVoyages'!CV25+'1 - Eltis SlaveVoyages'!CX25+'1 - Eltis SlaveVoyages'!CZ25+'1 - Eltis SlaveVoyages'!DB25+'1 - Eltis SlaveVoyages'!DD25+'1 - Eltis SlaveVoyages'!DF25+'1 - Eltis SlaveVoyages'!DH25+'1 - Eltis SlaveVoyages'!DJ25+'1 - Eltis SlaveVoyages'!DL25+'1 - Eltis SlaveVoyages'!DN25+'1 - Eltis SlaveVoyages'!DP25+'1 - Eltis SlaveVoyages'!DR25+'1 - Eltis SlaveVoyages'!DT25+'1 - Eltis SlaveVoyages'!DV25+'1 - Eltis SlaveVoyages'!DX25+'1 - Eltis SlaveVoyages'!DZ25+'1 - Eltis SlaveVoyages'!EB25+'1 - Eltis SlaveVoyages'!ED25+'1 - Eltis SlaveVoyages'!EF25+'1 - Eltis SlaveVoyages'!EH25+'1 - Eltis SlaveVoyages'!EJ25+'1 - Eltis SlaveVoyages'!FP25+'1 - Eltis SlaveVoyages'!FT25+'1 - Eltis SlaveVoyages'!FV25</f>
        <v>0</v>
      </c>
      <c r="V25" s="8">
        <f>'1 - Eltis SlaveVoyages'!BS25+'1 - Eltis SlaveVoyages'!BU25+'1 - Eltis SlaveVoyages'!BW25+'1 - Eltis SlaveVoyages'!CG25+'1 - Eltis SlaveVoyages'!CI25+'1 - Eltis SlaveVoyages'!CK25+'1 - Eltis SlaveVoyages'!CM25+'1 - Eltis SlaveVoyages'!CO25+'1 - Eltis SlaveVoyages'!CQ25+'1 - Eltis SlaveVoyages'!CS25+'1 - Eltis SlaveVoyages'!CU25+'1 - Eltis SlaveVoyages'!CW25+'1 - Eltis SlaveVoyages'!CY25+'1 - Eltis SlaveVoyages'!DA25+'1 - Eltis SlaveVoyages'!DC25+'1 - Eltis SlaveVoyages'!DE25+'1 - Eltis SlaveVoyages'!DG25+'1 - Eltis SlaveVoyages'!DI25+'1 - Eltis SlaveVoyages'!DK25+'1 - Eltis SlaveVoyages'!DM25+'1 - Eltis SlaveVoyages'!DO25+'1 - Eltis SlaveVoyages'!DQ25+'1 - Eltis SlaveVoyages'!DS25+'1 - Eltis SlaveVoyages'!DU25+'1 - Eltis SlaveVoyages'!DW25+'1 - Eltis SlaveVoyages'!DY25+'1 - Eltis SlaveVoyages'!EA25+'1 - Eltis SlaveVoyages'!EC25+'1 - Eltis SlaveVoyages'!EE25+'1 - Eltis SlaveVoyages'!EG25+'1 - Eltis SlaveVoyages'!EI25+'1 - Eltis SlaveVoyages'!EK25+'1 - Eltis SlaveVoyages'!FQ25+'1 - Eltis SlaveVoyages'!FU25+'1 - Eltis SlaveVoyages'!FW25</f>
        <v>0</v>
      </c>
      <c r="AE25" s="11">
        <f t="shared" si="0"/>
        <v>0</v>
      </c>
      <c r="AG25" s="51">
        <f t="shared" si="2"/>
        <v>0</v>
      </c>
      <c r="AH25" s="52">
        <f t="shared" si="3"/>
        <v>0</v>
      </c>
      <c r="AI25" s="52">
        <f t="shared" si="4"/>
        <v>0</v>
      </c>
      <c r="AJ25" s="52">
        <f t="shared" si="5"/>
        <v>0</v>
      </c>
      <c r="AK25" s="52">
        <f t="shared" si="6"/>
        <v>0</v>
      </c>
      <c r="AL25" s="52">
        <f t="shared" si="7"/>
        <v>0</v>
      </c>
      <c r="AM25" s="52">
        <f t="shared" si="8"/>
        <v>0</v>
      </c>
      <c r="AN25" s="52">
        <f t="shared" si="9"/>
        <v>0</v>
      </c>
      <c r="AO25" s="52">
        <f t="shared" si="10"/>
        <v>0</v>
      </c>
      <c r="AP25" s="52">
        <f t="shared" si="11"/>
        <v>0</v>
      </c>
      <c r="AQ25" s="52">
        <f t="shared" si="12"/>
        <v>0</v>
      </c>
      <c r="AR25" s="56">
        <f t="shared" si="13"/>
        <v>0</v>
      </c>
      <c r="AT25" s="8" t="str">
        <f>IF('4 - Prijzen'!O29&gt;0,'4 - Prijzen'!O29,"")</f>
        <v/>
      </c>
      <c r="AU25" s="8" t="str">
        <f>IF('4 - Prijzen'!P29&gt;0,'4 - Prijzen'!P29,"")</f>
        <v/>
      </c>
      <c r="AV25" s="8" t="str">
        <f>IF('4 - Prijzen'!BC29&gt;0,'4 - Prijzen'!BC29,"")</f>
        <v/>
      </c>
      <c r="AW25" s="8" t="str">
        <f>IF('4 - Prijzen'!BD29&gt;0,'4 - Prijzen'!BD29,"")</f>
        <v/>
      </c>
      <c r="AY25" s="8" t="str">
        <f>IF('4 - Prijzen'!BF29&gt;0,'4 - Prijzen'!BF29,"")</f>
        <v/>
      </c>
      <c r="AZ25" s="8" t="str">
        <f>IF('4 - Prijzen'!BG29&gt;0,'4 - Prijzen'!BG29,"")</f>
        <v/>
      </c>
      <c r="BA25" s="8" t="str">
        <f>IF('4 - Prijzen'!BV29&gt;0,'4 - Prijzen'!BV29,"")</f>
        <v/>
      </c>
      <c r="BB25" s="8" t="str">
        <f>IF('4 - Prijzen'!BW29&gt;0,'4 - Prijzen'!BW29,"")</f>
        <v/>
      </c>
      <c r="BI25" s="87">
        <f t="shared" si="15"/>
        <v>0.629</v>
      </c>
      <c r="BJ25" s="87">
        <f t="shared" si="16"/>
        <v>0.66666666666666663</v>
      </c>
      <c r="BK25" s="84">
        <f t="shared" si="14"/>
        <v>0.8763333333333333</v>
      </c>
      <c r="CN25">
        <f t="shared" si="17"/>
        <v>90</v>
      </c>
      <c r="CO25">
        <f t="shared" si="17"/>
        <v>110</v>
      </c>
      <c r="CP25" s="8">
        <f t="shared" si="18"/>
        <v>0</v>
      </c>
      <c r="CQ25" s="8">
        <f t="shared" si="19"/>
        <v>0</v>
      </c>
    </row>
    <row r="26" spans="1:95" x14ac:dyDescent="0.25">
      <c r="A26">
        <v>1618</v>
      </c>
      <c r="B26" s="8">
        <f>'2 - Eltis SlaveAssessment'!BX26</f>
        <v>0</v>
      </c>
      <c r="C26" s="8">
        <f>'2 - Eltis SlaveAssessment'!BY26</f>
        <v>0</v>
      </c>
      <c r="D26" s="8">
        <f>'2 - Eltis SlaveAssessment'!AT26</f>
        <v>0</v>
      </c>
      <c r="E26" s="8">
        <f>'2 - Eltis SlaveAssessment'!AU26</f>
        <v>0</v>
      </c>
      <c r="F26" s="8">
        <f>'2 - Eltis SlaveAssessment'!AV26</f>
        <v>0</v>
      </c>
      <c r="G26" s="8">
        <f>'2 - Eltis SlaveAssessment'!AW26</f>
        <v>0</v>
      </c>
      <c r="H26" s="8">
        <f>'2 - Eltis SlaveAssessment'!BJ26+'2 - Eltis SlaveAssessment'!BL26+'2 - Eltis SlaveAssessment'!BN26+'2 - Eltis SlaveAssessment'!BP26+'2 - Eltis SlaveAssessment'!BR26</f>
        <v>0</v>
      </c>
      <c r="I26" s="8">
        <f>'2 - Eltis SlaveAssessment'!BK26+'2 - Eltis SlaveAssessment'!BM26+'2 - Eltis SlaveAssessment'!BO26+'2 - Eltis SlaveAssessment'!BQ26+'2 - Eltis SlaveAssessment'!BS26</f>
        <v>0</v>
      </c>
      <c r="J26" s="8">
        <f>'2 - Eltis SlaveAssessment'!N26+'2 - Eltis SlaveAssessment'!P26+'2 - Eltis SlaveAssessment'!R26+'2 - Eltis SlaveAssessment'!T26+'2 - Eltis SlaveAssessment'!V26+'2 - Eltis SlaveAssessment'!X26+'2 - Eltis SlaveAssessment'!Z26+'2 - Eltis SlaveAssessment'!AB26+'2 - Eltis SlaveAssessment'!AD26+'2 - Eltis SlaveAssessment'!AF26+'2 - Eltis SlaveAssessment'!AH26+'2 - Eltis SlaveAssessment'!AJ26+'2 - Eltis SlaveAssessment'!AL26+'2 - Eltis SlaveAssessment'!AN26+'2 - Eltis SlaveAssessment'!AP26+'2 - Eltis SlaveAssessment'!AR26+'2 - Eltis SlaveAssessment'!AX26+'2 - Eltis SlaveAssessment'!AZ26+'2 - Eltis SlaveAssessment'!BB26+'2 - Eltis SlaveAssessment'!BD26+'2 - Eltis SlaveAssessment'!BF26+'2 - Eltis SlaveAssessment'!BH26</f>
        <v>0</v>
      </c>
      <c r="K26" s="8">
        <f>'2 - Eltis SlaveAssessment'!O26+'2 - Eltis SlaveAssessment'!Q26+'2 - Eltis SlaveAssessment'!S26+'2 - Eltis SlaveAssessment'!U26+'2 - Eltis SlaveAssessment'!W26+'2 - Eltis SlaveAssessment'!Y26+'2 - Eltis SlaveAssessment'!AA26+'2 - Eltis SlaveAssessment'!AC26+'2 - Eltis SlaveAssessment'!AE26+'2 - Eltis SlaveAssessment'!AG26+'2 - Eltis SlaveAssessment'!AI26+'2 - Eltis SlaveAssessment'!AK26+'2 - Eltis SlaveAssessment'!AM26+'2 - Eltis SlaveAssessment'!AO26+'2 - Eltis SlaveAssessment'!AQ26+'2 - Eltis SlaveAssessment'!AS26+'2 - Eltis SlaveAssessment'!AY26+'2 - Eltis SlaveAssessment'!BA26+'2 - Eltis SlaveAssessment'!BC26+'2 - Eltis SlaveAssessment'!BE26+'2 - Eltis SlaveAssessment'!BG26+'2 - Eltis SlaveAssessment'!BI26</f>
        <v>0</v>
      </c>
      <c r="M26" s="8">
        <f>'1 - Eltis SlaveVoyages'!GF26</f>
        <v>0</v>
      </c>
      <c r="N26" s="8">
        <f>'1 - Eltis SlaveVoyages'!GG26</f>
        <v>0</v>
      </c>
      <c r="O26" s="8">
        <f>'1 - Eltis SlaveVoyages'!BZ26</f>
        <v>0</v>
      </c>
      <c r="P26" s="8">
        <f>'1 - Eltis SlaveVoyages'!CA26</f>
        <v>0</v>
      </c>
      <c r="Q26" s="8">
        <f>'1 - Eltis SlaveVoyages'!CB26</f>
        <v>0</v>
      </c>
      <c r="R26" s="8">
        <f>'1 - Eltis SlaveVoyages'!CC26</f>
        <v>0</v>
      </c>
      <c r="S26" s="8">
        <f>'1 - Eltis SlaveVoyages'!EL26+'1 - Eltis SlaveVoyages'!EN26+'1 - Eltis SlaveVoyages'!EP26+'1 - Eltis SlaveVoyages'!ER26+'1 - Eltis SlaveVoyages'!ET26</f>
        <v>0</v>
      </c>
      <c r="T26" s="8">
        <f>'1 - Eltis SlaveVoyages'!EM26+'1 - Eltis SlaveVoyages'!EO26+'1 - Eltis SlaveVoyages'!EQ26+'1 - Eltis SlaveVoyages'!ES26+'1 - Eltis SlaveVoyages'!EU26</f>
        <v>0</v>
      </c>
      <c r="U26" s="8">
        <f>'1 - Eltis SlaveVoyages'!BR26+'1 - Eltis SlaveVoyages'!BT26+'1 - Eltis SlaveVoyages'!BV26+'1 - Eltis SlaveVoyages'!CF26+'1 - Eltis SlaveVoyages'!CH26+'1 - Eltis SlaveVoyages'!CJ26+'1 - Eltis SlaveVoyages'!CL26+'1 - Eltis SlaveVoyages'!CN26+'1 - Eltis SlaveVoyages'!CP26+'1 - Eltis SlaveVoyages'!CR26+'1 - Eltis SlaveVoyages'!CT26+'1 - Eltis SlaveVoyages'!CV26+'1 - Eltis SlaveVoyages'!CX26+'1 - Eltis SlaveVoyages'!CZ26+'1 - Eltis SlaveVoyages'!DB26+'1 - Eltis SlaveVoyages'!DD26+'1 - Eltis SlaveVoyages'!DF26+'1 - Eltis SlaveVoyages'!DH26+'1 - Eltis SlaveVoyages'!DJ26+'1 - Eltis SlaveVoyages'!DL26+'1 - Eltis SlaveVoyages'!DN26+'1 - Eltis SlaveVoyages'!DP26+'1 - Eltis SlaveVoyages'!DR26+'1 - Eltis SlaveVoyages'!DT26+'1 - Eltis SlaveVoyages'!DV26+'1 - Eltis SlaveVoyages'!DX26+'1 - Eltis SlaveVoyages'!DZ26+'1 - Eltis SlaveVoyages'!EB26+'1 - Eltis SlaveVoyages'!ED26+'1 - Eltis SlaveVoyages'!EF26+'1 - Eltis SlaveVoyages'!EH26+'1 - Eltis SlaveVoyages'!EJ26+'1 - Eltis SlaveVoyages'!FP26+'1 - Eltis SlaveVoyages'!FT26+'1 - Eltis SlaveVoyages'!FV26</f>
        <v>0</v>
      </c>
      <c r="V26" s="8">
        <f>'1 - Eltis SlaveVoyages'!BS26+'1 - Eltis SlaveVoyages'!BU26+'1 - Eltis SlaveVoyages'!BW26+'1 - Eltis SlaveVoyages'!CG26+'1 - Eltis SlaveVoyages'!CI26+'1 - Eltis SlaveVoyages'!CK26+'1 - Eltis SlaveVoyages'!CM26+'1 - Eltis SlaveVoyages'!CO26+'1 - Eltis SlaveVoyages'!CQ26+'1 - Eltis SlaveVoyages'!CS26+'1 - Eltis SlaveVoyages'!CU26+'1 - Eltis SlaveVoyages'!CW26+'1 - Eltis SlaveVoyages'!CY26+'1 - Eltis SlaveVoyages'!DA26+'1 - Eltis SlaveVoyages'!DC26+'1 - Eltis SlaveVoyages'!DE26+'1 - Eltis SlaveVoyages'!DG26+'1 - Eltis SlaveVoyages'!DI26+'1 - Eltis SlaveVoyages'!DK26+'1 - Eltis SlaveVoyages'!DM26+'1 - Eltis SlaveVoyages'!DO26+'1 - Eltis SlaveVoyages'!DQ26+'1 - Eltis SlaveVoyages'!DS26+'1 - Eltis SlaveVoyages'!DU26+'1 - Eltis SlaveVoyages'!DW26+'1 - Eltis SlaveVoyages'!DY26+'1 - Eltis SlaveVoyages'!EA26+'1 - Eltis SlaveVoyages'!EC26+'1 - Eltis SlaveVoyages'!EE26+'1 - Eltis SlaveVoyages'!EG26+'1 - Eltis SlaveVoyages'!EI26+'1 - Eltis SlaveVoyages'!EK26+'1 - Eltis SlaveVoyages'!FQ26+'1 - Eltis SlaveVoyages'!FU26+'1 - Eltis SlaveVoyages'!FW26</f>
        <v>0</v>
      </c>
      <c r="AE26" s="11">
        <f t="shared" si="0"/>
        <v>0</v>
      </c>
      <c r="AG26" s="51">
        <f t="shared" si="2"/>
        <v>0</v>
      </c>
      <c r="AH26" s="52">
        <f t="shared" si="3"/>
        <v>0</v>
      </c>
      <c r="AI26" s="52">
        <f t="shared" si="4"/>
        <v>0</v>
      </c>
      <c r="AJ26" s="52">
        <f t="shared" si="5"/>
        <v>0</v>
      </c>
      <c r="AK26" s="52">
        <f t="shared" si="6"/>
        <v>0</v>
      </c>
      <c r="AL26" s="52">
        <f t="shared" si="7"/>
        <v>0</v>
      </c>
      <c r="AM26" s="52">
        <f t="shared" si="8"/>
        <v>0</v>
      </c>
      <c r="AN26" s="52">
        <f t="shared" si="9"/>
        <v>0</v>
      </c>
      <c r="AO26" s="52">
        <f t="shared" si="10"/>
        <v>0</v>
      </c>
      <c r="AP26" s="52">
        <f t="shared" si="11"/>
        <v>0</v>
      </c>
      <c r="AQ26" s="52">
        <f t="shared" si="12"/>
        <v>0</v>
      </c>
      <c r="AR26" s="56">
        <f t="shared" si="13"/>
        <v>0</v>
      </c>
      <c r="AT26" s="8" t="str">
        <f>IF('4 - Prijzen'!O30&gt;0,'4 - Prijzen'!O30,"")</f>
        <v/>
      </c>
      <c r="AU26" s="8" t="str">
        <f>IF('4 - Prijzen'!P30&gt;0,'4 - Prijzen'!P30,"")</f>
        <v/>
      </c>
      <c r="AV26" s="8" t="str">
        <f>IF('4 - Prijzen'!BC30&gt;0,'4 - Prijzen'!BC30,"")</f>
        <v/>
      </c>
      <c r="AW26" s="8" t="str">
        <f>IF('4 - Prijzen'!BD30&gt;0,'4 - Prijzen'!BD30,"")</f>
        <v/>
      </c>
      <c r="AY26" s="8" t="str">
        <f>IF('4 - Prijzen'!BF30&gt;0,'4 - Prijzen'!BF30,"")</f>
        <v/>
      </c>
      <c r="AZ26" s="8" t="str">
        <f>IF('4 - Prijzen'!BG30&gt;0,'4 - Prijzen'!BG30,"")</f>
        <v/>
      </c>
      <c r="BA26" s="8" t="str">
        <f>IF('4 - Prijzen'!BV30&gt;0,'4 - Prijzen'!BV30,"")</f>
        <v/>
      </c>
      <c r="BB26" s="8" t="str">
        <f>IF('4 - Prijzen'!BW30&gt;0,'4 - Prijzen'!BW30,"")</f>
        <v/>
      </c>
      <c r="BI26" s="87">
        <f t="shared" si="15"/>
        <v>0.629</v>
      </c>
      <c r="BJ26" s="87">
        <f t="shared" si="16"/>
        <v>0.66666666666666663</v>
      </c>
      <c r="BK26" s="84">
        <f t="shared" si="14"/>
        <v>0.8763333333333333</v>
      </c>
      <c r="CN26">
        <f t="shared" si="17"/>
        <v>90</v>
      </c>
      <c r="CO26">
        <f t="shared" si="17"/>
        <v>110</v>
      </c>
      <c r="CP26" s="8">
        <f t="shared" si="18"/>
        <v>0</v>
      </c>
      <c r="CQ26" s="8">
        <f t="shared" si="19"/>
        <v>0</v>
      </c>
    </row>
    <row r="27" spans="1:95" x14ac:dyDescent="0.25">
      <c r="A27">
        <v>1619</v>
      </c>
      <c r="B27" s="8">
        <f>'2 - Eltis SlaveAssessment'!BX27</f>
        <v>0</v>
      </c>
      <c r="C27" s="8">
        <f>'2 - Eltis SlaveAssessment'!BY27</f>
        <v>0</v>
      </c>
      <c r="D27" s="8">
        <f>'2 - Eltis SlaveAssessment'!AT27</f>
        <v>0</v>
      </c>
      <c r="E27" s="8">
        <f>'2 - Eltis SlaveAssessment'!AU27</f>
        <v>0</v>
      </c>
      <c r="F27" s="8">
        <f>'2 - Eltis SlaveAssessment'!AV27</f>
        <v>0</v>
      </c>
      <c r="G27" s="8">
        <f>'2 - Eltis SlaveAssessment'!AW27</f>
        <v>0</v>
      </c>
      <c r="H27" s="8">
        <f>'2 - Eltis SlaveAssessment'!BJ27+'2 - Eltis SlaveAssessment'!BL27+'2 - Eltis SlaveAssessment'!BN27+'2 - Eltis SlaveAssessment'!BP27+'2 - Eltis SlaveAssessment'!BR27</f>
        <v>0</v>
      </c>
      <c r="I27" s="8">
        <f>'2 - Eltis SlaveAssessment'!BK27+'2 - Eltis SlaveAssessment'!BM27+'2 - Eltis SlaveAssessment'!BO27+'2 - Eltis SlaveAssessment'!BQ27+'2 - Eltis SlaveAssessment'!BS27</f>
        <v>0</v>
      </c>
      <c r="J27" s="8">
        <f>'2 - Eltis SlaveAssessment'!N27+'2 - Eltis SlaveAssessment'!P27+'2 - Eltis SlaveAssessment'!R27+'2 - Eltis SlaveAssessment'!T27+'2 - Eltis SlaveAssessment'!V27+'2 - Eltis SlaveAssessment'!X27+'2 - Eltis SlaveAssessment'!Z27+'2 - Eltis SlaveAssessment'!AB27+'2 - Eltis SlaveAssessment'!AD27+'2 - Eltis SlaveAssessment'!AF27+'2 - Eltis SlaveAssessment'!AH27+'2 - Eltis SlaveAssessment'!AJ27+'2 - Eltis SlaveAssessment'!AL27+'2 - Eltis SlaveAssessment'!AN27+'2 - Eltis SlaveAssessment'!AP27+'2 - Eltis SlaveAssessment'!AR27+'2 - Eltis SlaveAssessment'!AX27+'2 - Eltis SlaveAssessment'!AZ27+'2 - Eltis SlaveAssessment'!BB27+'2 - Eltis SlaveAssessment'!BD27+'2 - Eltis SlaveAssessment'!BF27+'2 - Eltis SlaveAssessment'!BH27</f>
        <v>0</v>
      </c>
      <c r="K27" s="8">
        <f>'2 - Eltis SlaveAssessment'!O27+'2 - Eltis SlaveAssessment'!Q27+'2 - Eltis SlaveAssessment'!S27+'2 - Eltis SlaveAssessment'!U27+'2 - Eltis SlaveAssessment'!W27+'2 - Eltis SlaveAssessment'!Y27+'2 - Eltis SlaveAssessment'!AA27+'2 - Eltis SlaveAssessment'!AC27+'2 - Eltis SlaveAssessment'!AE27+'2 - Eltis SlaveAssessment'!AG27+'2 - Eltis SlaveAssessment'!AI27+'2 - Eltis SlaveAssessment'!AK27+'2 - Eltis SlaveAssessment'!AM27+'2 - Eltis SlaveAssessment'!AO27+'2 - Eltis SlaveAssessment'!AQ27+'2 - Eltis SlaveAssessment'!AS27+'2 - Eltis SlaveAssessment'!AY27+'2 - Eltis SlaveAssessment'!BA27+'2 - Eltis SlaveAssessment'!BC27+'2 - Eltis SlaveAssessment'!BE27+'2 - Eltis SlaveAssessment'!BG27+'2 - Eltis SlaveAssessment'!BI27</f>
        <v>0</v>
      </c>
      <c r="M27" s="8">
        <f>'1 - Eltis SlaveVoyages'!GF27</f>
        <v>0</v>
      </c>
      <c r="N27" s="8">
        <f>'1 - Eltis SlaveVoyages'!GG27</f>
        <v>0</v>
      </c>
      <c r="O27" s="8">
        <f>'1 - Eltis SlaveVoyages'!BZ27</f>
        <v>0</v>
      </c>
      <c r="P27" s="8">
        <f>'1 - Eltis SlaveVoyages'!CA27</f>
        <v>0</v>
      </c>
      <c r="Q27" s="8">
        <f>'1 - Eltis SlaveVoyages'!CB27</f>
        <v>0</v>
      </c>
      <c r="R27" s="8">
        <f>'1 - Eltis SlaveVoyages'!CC27</f>
        <v>0</v>
      </c>
      <c r="S27" s="8">
        <f>'1 - Eltis SlaveVoyages'!EL27+'1 - Eltis SlaveVoyages'!EN27+'1 - Eltis SlaveVoyages'!EP27+'1 - Eltis SlaveVoyages'!ER27+'1 - Eltis SlaveVoyages'!ET27</f>
        <v>0</v>
      </c>
      <c r="T27" s="8">
        <f>'1 - Eltis SlaveVoyages'!EM27+'1 - Eltis SlaveVoyages'!EO27+'1 - Eltis SlaveVoyages'!EQ27+'1 - Eltis SlaveVoyages'!ES27+'1 - Eltis SlaveVoyages'!EU27</f>
        <v>0</v>
      </c>
      <c r="U27" s="8">
        <f>'1 - Eltis SlaveVoyages'!BR27+'1 - Eltis SlaveVoyages'!BT27+'1 - Eltis SlaveVoyages'!BV27+'1 - Eltis SlaveVoyages'!CF27+'1 - Eltis SlaveVoyages'!CH27+'1 - Eltis SlaveVoyages'!CJ27+'1 - Eltis SlaveVoyages'!CL27+'1 - Eltis SlaveVoyages'!CN27+'1 - Eltis SlaveVoyages'!CP27+'1 - Eltis SlaveVoyages'!CR27+'1 - Eltis SlaveVoyages'!CT27+'1 - Eltis SlaveVoyages'!CV27+'1 - Eltis SlaveVoyages'!CX27+'1 - Eltis SlaveVoyages'!CZ27+'1 - Eltis SlaveVoyages'!DB27+'1 - Eltis SlaveVoyages'!DD27+'1 - Eltis SlaveVoyages'!DF27+'1 - Eltis SlaveVoyages'!DH27+'1 - Eltis SlaveVoyages'!DJ27+'1 - Eltis SlaveVoyages'!DL27+'1 - Eltis SlaveVoyages'!DN27+'1 - Eltis SlaveVoyages'!DP27+'1 - Eltis SlaveVoyages'!DR27+'1 - Eltis SlaveVoyages'!DT27+'1 - Eltis SlaveVoyages'!DV27+'1 - Eltis SlaveVoyages'!DX27+'1 - Eltis SlaveVoyages'!DZ27+'1 - Eltis SlaveVoyages'!EB27+'1 - Eltis SlaveVoyages'!ED27+'1 - Eltis SlaveVoyages'!EF27+'1 - Eltis SlaveVoyages'!EH27+'1 - Eltis SlaveVoyages'!EJ27+'1 - Eltis SlaveVoyages'!FP27+'1 - Eltis SlaveVoyages'!FT27+'1 - Eltis SlaveVoyages'!FV27</f>
        <v>0</v>
      </c>
      <c r="V27" s="8">
        <f>'1 - Eltis SlaveVoyages'!BS27+'1 - Eltis SlaveVoyages'!BU27+'1 - Eltis SlaveVoyages'!BW27+'1 - Eltis SlaveVoyages'!CG27+'1 - Eltis SlaveVoyages'!CI27+'1 - Eltis SlaveVoyages'!CK27+'1 - Eltis SlaveVoyages'!CM27+'1 - Eltis SlaveVoyages'!CO27+'1 - Eltis SlaveVoyages'!CQ27+'1 - Eltis SlaveVoyages'!CS27+'1 - Eltis SlaveVoyages'!CU27+'1 - Eltis SlaveVoyages'!CW27+'1 - Eltis SlaveVoyages'!CY27+'1 - Eltis SlaveVoyages'!DA27+'1 - Eltis SlaveVoyages'!DC27+'1 - Eltis SlaveVoyages'!DE27+'1 - Eltis SlaveVoyages'!DG27+'1 - Eltis SlaveVoyages'!DI27+'1 - Eltis SlaveVoyages'!DK27+'1 - Eltis SlaveVoyages'!DM27+'1 - Eltis SlaveVoyages'!DO27+'1 - Eltis SlaveVoyages'!DQ27+'1 - Eltis SlaveVoyages'!DS27+'1 - Eltis SlaveVoyages'!DU27+'1 - Eltis SlaveVoyages'!DW27+'1 - Eltis SlaveVoyages'!DY27+'1 - Eltis SlaveVoyages'!EA27+'1 - Eltis SlaveVoyages'!EC27+'1 - Eltis SlaveVoyages'!EE27+'1 - Eltis SlaveVoyages'!EG27+'1 - Eltis SlaveVoyages'!EI27+'1 - Eltis SlaveVoyages'!EK27+'1 - Eltis SlaveVoyages'!FQ27+'1 - Eltis SlaveVoyages'!FU27+'1 - Eltis SlaveVoyages'!FW27</f>
        <v>0</v>
      </c>
      <c r="AE27" s="11">
        <f t="shared" si="0"/>
        <v>0</v>
      </c>
      <c r="AG27" s="51">
        <f t="shared" si="2"/>
        <v>0</v>
      </c>
      <c r="AH27" s="52">
        <f t="shared" si="3"/>
        <v>0</v>
      </c>
      <c r="AI27" s="52">
        <f t="shared" si="4"/>
        <v>0</v>
      </c>
      <c r="AJ27" s="52">
        <f t="shared" si="5"/>
        <v>0</v>
      </c>
      <c r="AK27" s="52">
        <f t="shared" si="6"/>
        <v>0</v>
      </c>
      <c r="AL27" s="52">
        <f t="shared" si="7"/>
        <v>0</v>
      </c>
      <c r="AM27" s="52">
        <f t="shared" si="8"/>
        <v>0</v>
      </c>
      <c r="AN27" s="52">
        <f t="shared" si="9"/>
        <v>0</v>
      </c>
      <c r="AO27" s="52">
        <f t="shared" si="10"/>
        <v>0</v>
      </c>
      <c r="AP27" s="52">
        <f t="shared" si="11"/>
        <v>0</v>
      </c>
      <c r="AQ27" s="52">
        <f t="shared" si="12"/>
        <v>0</v>
      </c>
      <c r="AR27" s="56">
        <f t="shared" si="13"/>
        <v>0</v>
      </c>
      <c r="AT27" s="8" t="str">
        <f>IF('4 - Prijzen'!O31&gt;0,'4 - Prijzen'!O31,"")</f>
        <v/>
      </c>
      <c r="AU27" s="8" t="str">
        <f>IF('4 - Prijzen'!P31&gt;0,'4 - Prijzen'!P31,"")</f>
        <v/>
      </c>
      <c r="AV27" s="8" t="str">
        <f>IF('4 - Prijzen'!BC31&gt;0,'4 - Prijzen'!BC31,"")</f>
        <v/>
      </c>
      <c r="AW27" s="8" t="str">
        <f>IF('4 - Prijzen'!BD31&gt;0,'4 - Prijzen'!BD31,"")</f>
        <v/>
      </c>
      <c r="AY27" s="8" t="str">
        <f>IF('4 - Prijzen'!BF31&gt;0,'4 - Prijzen'!BF31,"")</f>
        <v/>
      </c>
      <c r="AZ27" s="8" t="str">
        <f>IF('4 - Prijzen'!BG31&gt;0,'4 - Prijzen'!BG31,"")</f>
        <v/>
      </c>
      <c r="BA27" s="8" t="str">
        <f>IF('4 - Prijzen'!BV31&gt;0,'4 - Prijzen'!BV31,"")</f>
        <v/>
      </c>
      <c r="BB27" s="8" t="str">
        <f>IF('4 - Prijzen'!BW31&gt;0,'4 - Prijzen'!BW31,"")</f>
        <v/>
      </c>
      <c r="BI27" s="87">
        <f t="shared" si="15"/>
        <v>0.629</v>
      </c>
      <c r="BJ27" s="87">
        <f t="shared" si="16"/>
        <v>0.66666666666666663</v>
      </c>
      <c r="BK27" s="84">
        <f t="shared" si="14"/>
        <v>0.8763333333333333</v>
      </c>
      <c r="CN27">
        <f t="shared" si="17"/>
        <v>90</v>
      </c>
      <c r="CO27">
        <f t="shared" si="17"/>
        <v>110</v>
      </c>
      <c r="CP27" s="8">
        <f t="shared" si="18"/>
        <v>0</v>
      </c>
      <c r="CQ27" s="8">
        <f t="shared" si="19"/>
        <v>0</v>
      </c>
    </row>
    <row r="28" spans="1:95" x14ac:dyDescent="0.25">
      <c r="A28">
        <v>1620</v>
      </c>
      <c r="B28" s="8">
        <f>'2 - Eltis SlaveAssessment'!BX28</f>
        <v>0</v>
      </c>
      <c r="C28" s="8">
        <f>'2 - Eltis SlaveAssessment'!BY28</f>
        <v>0</v>
      </c>
      <c r="D28" s="8">
        <f>'2 - Eltis SlaveAssessment'!AT28</f>
        <v>0</v>
      </c>
      <c r="E28" s="8">
        <f>'2 - Eltis SlaveAssessment'!AU28</f>
        <v>0</v>
      </c>
      <c r="F28" s="8">
        <f>'2 - Eltis SlaveAssessment'!AV28</f>
        <v>0</v>
      </c>
      <c r="G28" s="8">
        <f>'2 - Eltis SlaveAssessment'!AW28</f>
        <v>0</v>
      </c>
      <c r="H28" s="8">
        <f>'2 - Eltis SlaveAssessment'!BJ28+'2 - Eltis SlaveAssessment'!BL28+'2 - Eltis SlaveAssessment'!BN28+'2 - Eltis SlaveAssessment'!BP28+'2 - Eltis SlaveAssessment'!BR28</f>
        <v>0</v>
      </c>
      <c r="I28" s="8">
        <f>'2 - Eltis SlaveAssessment'!BK28+'2 - Eltis SlaveAssessment'!BM28+'2 - Eltis SlaveAssessment'!BO28+'2 - Eltis SlaveAssessment'!BQ28+'2 - Eltis SlaveAssessment'!BS28</f>
        <v>0</v>
      </c>
      <c r="J28" s="8">
        <f>'2 - Eltis SlaveAssessment'!N28+'2 - Eltis SlaveAssessment'!P28+'2 - Eltis SlaveAssessment'!R28+'2 - Eltis SlaveAssessment'!T28+'2 - Eltis SlaveAssessment'!V28+'2 - Eltis SlaveAssessment'!X28+'2 - Eltis SlaveAssessment'!Z28+'2 - Eltis SlaveAssessment'!AB28+'2 - Eltis SlaveAssessment'!AD28+'2 - Eltis SlaveAssessment'!AF28+'2 - Eltis SlaveAssessment'!AH28+'2 - Eltis SlaveAssessment'!AJ28+'2 - Eltis SlaveAssessment'!AL28+'2 - Eltis SlaveAssessment'!AN28+'2 - Eltis SlaveAssessment'!AP28+'2 - Eltis SlaveAssessment'!AR28+'2 - Eltis SlaveAssessment'!AX28+'2 - Eltis SlaveAssessment'!AZ28+'2 - Eltis SlaveAssessment'!BB28+'2 - Eltis SlaveAssessment'!BD28+'2 - Eltis SlaveAssessment'!BF28+'2 - Eltis SlaveAssessment'!BH28</f>
        <v>0</v>
      </c>
      <c r="K28" s="8">
        <f>'2 - Eltis SlaveAssessment'!O28+'2 - Eltis SlaveAssessment'!Q28+'2 - Eltis SlaveAssessment'!S28+'2 - Eltis SlaveAssessment'!U28+'2 - Eltis SlaveAssessment'!W28+'2 - Eltis SlaveAssessment'!Y28+'2 - Eltis SlaveAssessment'!AA28+'2 - Eltis SlaveAssessment'!AC28+'2 - Eltis SlaveAssessment'!AE28+'2 - Eltis SlaveAssessment'!AG28+'2 - Eltis SlaveAssessment'!AI28+'2 - Eltis SlaveAssessment'!AK28+'2 - Eltis SlaveAssessment'!AM28+'2 - Eltis SlaveAssessment'!AO28+'2 - Eltis SlaveAssessment'!AQ28+'2 - Eltis SlaveAssessment'!AS28+'2 - Eltis SlaveAssessment'!AY28+'2 - Eltis SlaveAssessment'!BA28+'2 - Eltis SlaveAssessment'!BC28+'2 - Eltis SlaveAssessment'!BE28+'2 - Eltis SlaveAssessment'!BG28+'2 - Eltis SlaveAssessment'!BI28</f>
        <v>0</v>
      </c>
      <c r="M28" s="8">
        <f>'1 - Eltis SlaveVoyages'!GF28</f>
        <v>0</v>
      </c>
      <c r="N28" s="8">
        <f>'1 - Eltis SlaveVoyages'!GG28</f>
        <v>0</v>
      </c>
      <c r="O28" s="8">
        <f>'1 - Eltis SlaveVoyages'!BZ28</f>
        <v>0</v>
      </c>
      <c r="P28" s="8">
        <f>'1 - Eltis SlaveVoyages'!CA28</f>
        <v>0</v>
      </c>
      <c r="Q28" s="8">
        <f>'1 - Eltis SlaveVoyages'!CB28</f>
        <v>0</v>
      </c>
      <c r="R28" s="8">
        <f>'1 - Eltis SlaveVoyages'!CC28</f>
        <v>0</v>
      </c>
      <c r="S28" s="8">
        <f>'1 - Eltis SlaveVoyages'!EL28+'1 - Eltis SlaveVoyages'!EN28+'1 - Eltis SlaveVoyages'!EP28+'1 - Eltis SlaveVoyages'!ER28+'1 - Eltis SlaveVoyages'!ET28</f>
        <v>0</v>
      </c>
      <c r="T28" s="8">
        <f>'1 - Eltis SlaveVoyages'!EM28+'1 - Eltis SlaveVoyages'!EO28+'1 - Eltis SlaveVoyages'!EQ28+'1 - Eltis SlaveVoyages'!ES28+'1 - Eltis SlaveVoyages'!EU28</f>
        <v>0</v>
      </c>
      <c r="U28" s="8">
        <f>'1 - Eltis SlaveVoyages'!BR28+'1 - Eltis SlaveVoyages'!BT28+'1 - Eltis SlaveVoyages'!BV28+'1 - Eltis SlaveVoyages'!CF28+'1 - Eltis SlaveVoyages'!CH28+'1 - Eltis SlaveVoyages'!CJ28+'1 - Eltis SlaveVoyages'!CL28+'1 - Eltis SlaveVoyages'!CN28+'1 - Eltis SlaveVoyages'!CP28+'1 - Eltis SlaveVoyages'!CR28+'1 - Eltis SlaveVoyages'!CT28+'1 - Eltis SlaveVoyages'!CV28+'1 - Eltis SlaveVoyages'!CX28+'1 - Eltis SlaveVoyages'!CZ28+'1 - Eltis SlaveVoyages'!DB28+'1 - Eltis SlaveVoyages'!DD28+'1 - Eltis SlaveVoyages'!DF28+'1 - Eltis SlaveVoyages'!DH28+'1 - Eltis SlaveVoyages'!DJ28+'1 - Eltis SlaveVoyages'!DL28+'1 - Eltis SlaveVoyages'!DN28+'1 - Eltis SlaveVoyages'!DP28+'1 - Eltis SlaveVoyages'!DR28+'1 - Eltis SlaveVoyages'!DT28+'1 - Eltis SlaveVoyages'!DV28+'1 - Eltis SlaveVoyages'!DX28+'1 - Eltis SlaveVoyages'!DZ28+'1 - Eltis SlaveVoyages'!EB28+'1 - Eltis SlaveVoyages'!ED28+'1 - Eltis SlaveVoyages'!EF28+'1 - Eltis SlaveVoyages'!EH28+'1 - Eltis SlaveVoyages'!EJ28+'1 - Eltis SlaveVoyages'!FP28+'1 - Eltis SlaveVoyages'!FT28+'1 - Eltis SlaveVoyages'!FV28</f>
        <v>0</v>
      </c>
      <c r="V28" s="8">
        <f>'1 - Eltis SlaveVoyages'!BS28+'1 - Eltis SlaveVoyages'!BU28+'1 - Eltis SlaveVoyages'!BW28+'1 - Eltis SlaveVoyages'!CG28+'1 - Eltis SlaveVoyages'!CI28+'1 - Eltis SlaveVoyages'!CK28+'1 - Eltis SlaveVoyages'!CM28+'1 - Eltis SlaveVoyages'!CO28+'1 - Eltis SlaveVoyages'!CQ28+'1 - Eltis SlaveVoyages'!CS28+'1 - Eltis SlaveVoyages'!CU28+'1 - Eltis SlaveVoyages'!CW28+'1 - Eltis SlaveVoyages'!CY28+'1 - Eltis SlaveVoyages'!DA28+'1 - Eltis SlaveVoyages'!DC28+'1 - Eltis SlaveVoyages'!DE28+'1 - Eltis SlaveVoyages'!DG28+'1 - Eltis SlaveVoyages'!DI28+'1 - Eltis SlaveVoyages'!DK28+'1 - Eltis SlaveVoyages'!DM28+'1 - Eltis SlaveVoyages'!DO28+'1 - Eltis SlaveVoyages'!DQ28+'1 - Eltis SlaveVoyages'!DS28+'1 - Eltis SlaveVoyages'!DU28+'1 - Eltis SlaveVoyages'!DW28+'1 - Eltis SlaveVoyages'!DY28+'1 - Eltis SlaveVoyages'!EA28+'1 - Eltis SlaveVoyages'!EC28+'1 - Eltis SlaveVoyages'!EE28+'1 - Eltis SlaveVoyages'!EG28+'1 - Eltis SlaveVoyages'!EI28+'1 - Eltis SlaveVoyages'!EK28+'1 - Eltis SlaveVoyages'!FQ28+'1 - Eltis SlaveVoyages'!FU28+'1 - Eltis SlaveVoyages'!FW28</f>
        <v>0</v>
      </c>
      <c r="AE28" s="11">
        <f t="shared" si="0"/>
        <v>0</v>
      </c>
      <c r="AG28" s="51">
        <f t="shared" si="2"/>
        <v>0</v>
      </c>
      <c r="AH28" s="52">
        <f t="shared" si="3"/>
        <v>0</v>
      </c>
      <c r="AI28" s="52">
        <f t="shared" si="4"/>
        <v>0</v>
      </c>
      <c r="AJ28" s="52">
        <f t="shared" si="5"/>
        <v>0</v>
      </c>
      <c r="AK28" s="52">
        <f t="shared" si="6"/>
        <v>0</v>
      </c>
      <c r="AL28" s="52">
        <f t="shared" si="7"/>
        <v>0</v>
      </c>
      <c r="AM28" s="52">
        <f t="shared" si="8"/>
        <v>0</v>
      </c>
      <c r="AN28" s="52">
        <f t="shared" si="9"/>
        <v>0</v>
      </c>
      <c r="AO28" s="52">
        <f t="shared" si="10"/>
        <v>0</v>
      </c>
      <c r="AP28" s="52">
        <f t="shared" si="11"/>
        <v>0</v>
      </c>
      <c r="AQ28" s="52">
        <f t="shared" si="12"/>
        <v>0</v>
      </c>
      <c r="AR28" s="56">
        <f t="shared" si="13"/>
        <v>0</v>
      </c>
      <c r="AT28" s="8" t="str">
        <f>IF('4 - Prijzen'!O32&gt;0,'4 - Prijzen'!O32,"")</f>
        <v/>
      </c>
      <c r="AU28" s="8" t="str">
        <f>IF('4 - Prijzen'!P32&gt;0,'4 - Prijzen'!P32,"")</f>
        <v/>
      </c>
      <c r="AV28" s="8" t="str">
        <f>IF('4 - Prijzen'!BC32&gt;0,'4 - Prijzen'!BC32,"")</f>
        <v/>
      </c>
      <c r="AW28" s="8" t="str">
        <f>IF('4 - Prijzen'!BD32&gt;0,'4 - Prijzen'!BD32,"")</f>
        <v/>
      </c>
      <c r="AY28" s="8" t="str">
        <f>IF('4 - Prijzen'!BF32&gt;0,'4 - Prijzen'!BF32,"")</f>
        <v/>
      </c>
      <c r="AZ28" s="8" t="str">
        <f>IF('4 - Prijzen'!BG32&gt;0,'4 - Prijzen'!BG32,"")</f>
        <v/>
      </c>
      <c r="BA28" s="8" t="str">
        <f>IF('4 - Prijzen'!BV32&gt;0,'4 - Prijzen'!BV32,"")</f>
        <v/>
      </c>
      <c r="BB28" s="8" t="str">
        <f>IF('4 - Prijzen'!BW32&gt;0,'4 - Prijzen'!BW32,"")</f>
        <v/>
      </c>
      <c r="BI28" s="87">
        <f t="shared" si="15"/>
        <v>0.629</v>
      </c>
      <c r="BJ28" s="87">
        <f t="shared" si="16"/>
        <v>0.66666666666666663</v>
      </c>
      <c r="BK28" s="84">
        <f t="shared" si="14"/>
        <v>0.8763333333333333</v>
      </c>
      <c r="CN28">
        <f t="shared" si="17"/>
        <v>90</v>
      </c>
      <c r="CO28">
        <f t="shared" si="17"/>
        <v>110</v>
      </c>
      <c r="CP28" s="8">
        <f t="shared" si="18"/>
        <v>0</v>
      </c>
      <c r="CQ28" s="8">
        <f t="shared" si="19"/>
        <v>0</v>
      </c>
    </row>
    <row r="29" spans="1:95" x14ac:dyDescent="0.25">
      <c r="A29">
        <v>1621</v>
      </c>
      <c r="B29" s="8">
        <f>'2 - Eltis SlaveAssessment'!BX29</f>
        <v>0</v>
      </c>
      <c r="C29" s="8">
        <f>'2 - Eltis SlaveAssessment'!BY29</f>
        <v>0</v>
      </c>
      <c r="D29" s="8">
        <f>'2 - Eltis SlaveAssessment'!AT29</f>
        <v>0</v>
      </c>
      <c r="E29" s="8">
        <f>'2 - Eltis SlaveAssessment'!AU29</f>
        <v>0</v>
      </c>
      <c r="F29" s="8">
        <f>'2 - Eltis SlaveAssessment'!AV29</f>
        <v>0</v>
      </c>
      <c r="G29" s="8">
        <f>'2 - Eltis SlaveAssessment'!AW29</f>
        <v>0</v>
      </c>
      <c r="H29" s="8">
        <f>'2 - Eltis SlaveAssessment'!BJ29+'2 - Eltis SlaveAssessment'!BL29+'2 - Eltis SlaveAssessment'!BN29+'2 - Eltis SlaveAssessment'!BP29+'2 - Eltis SlaveAssessment'!BR29</f>
        <v>0</v>
      </c>
      <c r="I29" s="8">
        <f>'2 - Eltis SlaveAssessment'!BK29+'2 - Eltis SlaveAssessment'!BM29+'2 - Eltis SlaveAssessment'!BO29+'2 - Eltis SlaveAssessment'!BQ29+'2 - Eltis SlaveAssessment'!BS29</f>
        <v>0</v>
      </c>
      <c r="J29" s="8">
        <f>'2 - Eltis SlaveAssessment'!N29+'2 - Eltis SlaveAssessment'!P29+'2 - Eltis SlaveAssessment'!R29+'2 - Eltis SlaveAssessment'!T29+'2 - Eltis SlaveAssessment'!V29+'2 - Eltis SlaveAssessment'!X29+'2 - Eltis SlaveAssessment'!Z29+'2 - Eltis SlaveAssessment'!AB29+'2 - Eltis SlaveAssessment'!AD29+'2 - Eltis SlaveAssessment'!AF29+'2 - Eltis SlaveAssessment'!AH29+'2 - Eltis SlaveAssessment'!AJ29+'2 - Eltis SlaveAssessment'!AL29+'2 - Eltis SlaveAssessment'!AN29+'2 - Eltis SlaveAssessment'!AP29+'2 - Eltis SlaveAssessment'!AR29+'2 - Eltis SlaveAssessment'!AX29+'2 - Eltis SlaveAssessment'!AZ29+'2 - Eltis SlaveAssessment'!BB29+'2 - Eltis SlaveAssessment'!BD29+'2 - Eltis SlaveAssessment'!BF29+'2 - Eltis SlaveAssessment'!BH29</f>
        <v>0</v>
      </c>
      <c r="K29" s="8">
        <f>'2 - Eltis SlaveAssessment'!O29+'2 - Eltis SlaveAssessment'!Q29+'2 - Eltis SlaveAssessment'!S29+'2 - Eltis SlaveAssessment'!U29+'2 - Eltis SlaveAssessment'!W29+'2 - Eltis SlaveAssessment'!Y29+'2 - Eltis SlaveAssessment'!AA29+'2 - Eltis SlaveAssessment'!AC29+'2 - Eltis SlaveAssessment'!AE29+'2 - Eltis SlaveAssessment'!AG29+'2 - Eltis SlaveAssessment'!AI29+'2 - Eltis SlaveAssessment'!AK29+'2 - Eltis SlaveAssessment'!AM29+'2 - Eltis SlaveAssessment'!AO29+'2 - Eltis SlaveAssessment'!AQ29+'2 - Eltis SlaveAssessment'!AS29+'2 - Eltis SlaveAssessment'!AY29+'2 - Eltis SlaveAssessment'!BA29+'2 - Eltis SlaveAssessment'!BC29+'2 - Eltis SlaveAssessment'!BE29+'2 - Eltis SlaveAssessment'!BG29+'2 - Eltis SlaveAssessment'!BI29</f>
        <v>0</v>
      </c>
      <c r="M29" s="8">
        <f>'1 - Eltis SlaveVoyages'!GF29</f>
        <v>0</v>
      </c>
      <c r="N29" s="8">
        <f>'1 - Eltis SlaveVoyages'!GG29</f>
        <v>0</v>
      </c>
      <c r="O29" s="8">
        <f>'1 - Eltis SlaveVoyages'!BZ29</f>
        <v>0</v>
      </c>
      <c r="P29" s="8">
        <f>'1 - Eltis SlaveVoyages'!CA29</f>
        <v>0</v>
      </c>
      <c r="Q29" s="8">
        <f>'1 - Eltis SlaveVoyages'!CB29</f>
        <v>0</v>
      </c>
      <c r="R29" s="8">
        <f>'1 - Eltis SlaveVoyages'!CC29</f>
        <v>0</v>
      </c>
      <c r="S29" s="8">
        <f>'1 - Eltis SlaveVoyages'!EL29+'1 - Eltis SlaveVoyages'!EN29+'1 - Eltis SlaveVoyages'!EP29+'1 - Eltis SlaveVoyages'!ER29+'1 - Eltis SlaveVoyages'!ET29</f>
        <v>0</v>
      </c>
      <c r="T29" s="8">
        <f>'1 - Eltis SlaveVoyages'!EM29+'1 - Eltis SlaveVoyages'!EO29+'1 - Eltis SlaveVoyages'!EQ29+'1 - Eltis SlaveVoyages'!ES29+'1 - Eltis SlaveVoyages'!EU29</f>
        <v>0</v>
      </c>
      <c r="U29" s="8">
        <f>'1 - Eltis SlaveVoyages'!BR29+'1 - Eltis SlaveVoyages'!BT29+'1 - Eltis SlaveVoyages'!BV29+'1 - Eltis SlaveVoyages'!CF29+'1 - Eltis SlaveVoyages'!CH29+'1 - Eltis SlaveVoyages'!CJ29+'1 - Eltis SlaveVoyages'!CL29+'1 - Eltis SlaveVoyages'!CN29+'1 - Eltis SlaveVoyages'!CP29+'1 - Eltis SlaveVoyages'!CR29+'1 - Eltis SlaveVoyages'!CT29+'1 - Eltis SlaveVoyages'!CV29+'1 - Eltis SlaveVoyages'!CX29+'1 - Eltis SlaveVoyages'!CZ29+'1 - Eltis SlaveVoyages'!DB29+'1 - Eltis SlaveVoyages'!DD29+'1 - Eltis SlaveVoyages'!DF29+'1 - Eltis SlaveVoyages'!DH29+'1 - Eltis SlaveVoyages'!DJ29+'1 - Eltis SlaveVoyages'!DL29+'1 - Eltis SlaveVoyages'!DN29+'1 - Eltis SlaveVoyages'!DP29+'1 - Eltis SlaveVoyages'!DR29+'1 - Eltis SlaveVoyages'!DT29+'1 - Eltis SlaveVoyages'!DV29+'1 - Eltis SlaveVoyages'!DX29+'1 - Eltis SlaveVoyages'!DZ29+'1 - Eltis SlaveVoyages'!EB29+'1 - Eltis SlaveVoyages'!ED29+'1 - Eltis SlaveVoyages'!EF29+'1 - Eltis SlaveVoyages'!EH29+'1 - Eltis SlaveVoyages'!EJ29+'1 - Eltis SlaveVoyages'!FP29+'1 - Eltis SlaveVoyages'!FT29+'1 - Eltis SlaveVoyages'!FV29</f>
        <v>0</v>
      </c>
      <c r="V29" s="8">
        <f>'1 - Eltis SlaveVoyages'!BS29+'1 - Eltis SlaveVoyages'!BU29+'1 - Eltis SlaveVoyages'!BW29+'1 - Eltis SlaveVoyages'!CG29+'1 - Eltis SlaveVoyages'!CI29+'1 - Eltis SlaveVoyages'!CK29+'1 - Eltis SlaveVoyages'!CM29+'1 - Eltis SlaveVoyages'!CO29+'1 - Eltis SlaveVoyages'!CQ29+'1 - Eltis SlaveVoyages'!CS29+'1 - Eltis SlaveVoyages'!CU29+'1 - Eltis SlaveVoyages'!CW29+'1 - Eltis SlaveVoyages'!CY29+'1 - Eltis SlaveVoyages'!DA29+'1 - Eltis SlaveVoyages'!DC29+'1 - Eltis SlaveVoyages'!DE29+'1 - Eltis SlaveVoyages'!DG29+'1 - Eltis SlaveVoyages'!DI29+'1 - Eltis SlaveVoyages'!DK29+'1 - Eltis SlaveVoyages'!DM29+'1 - Eltis SlaveVoyages'!DO29+'1 - Eltis SlaveVoyages'!DQ29+'1 - Eltis SlaveVoyages'!DS29+'1 - Eltis SlaveVoyages'!DU29+'1 - Eltis SlaveVoyages'!DW29+'1 - Eltis SlaveVoyages'!DY29+'1 - Eltis SlaveVoyages'!EA29+'1 - Eltis SlaveVoyages'!EC29+'1 - Eltis SlaveVoyages'!EE29+'1 - Eltis SlaveVoyages'!EG29+'1 - Eltis SlaveVoyages'!EI29+'1 - Eltis SlaveVoyages'!EK29+'1 - Eltis SlaveVoyages'!FQ29+'1 - Eltis SlaveVoyages'!FU29+'1 - Eltis SlaveVoyages'!FW29</f>
        <v>0</v>
      </c>
      <c r="AE29" s="11">
        <f t="shared" si="0"/>
        <v>0</v>
      </c>
      <c r="AG29" s="51">
        <f t="shared" si="2"/>
        <v>0</v>
      </c>
      <c r="AH29" s="52">
        <f t="shared" si="3"/>
        <v>0</v>
      </c>
      <c r="AI29" s="52">
        <f t="shared" si="4"/>
        <v>0</v>
      </c>
      <c r="AJ29" s="52">
        <f t="shared" si="5"/>
        <v>0</v>
      </c>
      <c r="AK29" s="52">
        <f t="shared" si="6"/>
        <v>0</v>
      </c>
      <c r="AL29" s="52">
        <f t="shared" si="7"/>
        <v>0</v>
      </c>
      <c r="AM29" s="52">
        <f t="shared" si="8"/>
        <v>0</v>
      </c>
      <c r="AN29" s="52">
        <f t="shared" si="9"/>
        <v>0</v>
      </c>
      <c r="AO29" s="52">
        <f t="shared" si="10"/>
        <v>0</v>
      </c>
      <c r="AP29" s="52">
        <f t="shared" si="11"/>
        <v>0</v>
      </c>
      <c r="AQ29" s="52">
        <f t="shared" si="12"/>
        <v>0</v>
      </c>
      <c r="AR29" s="56">
        <f t="shared" si="13"/>
        <v>0</v>
      </c>
      <c r="AT29" s="8" t="str">
        <f>IF('4 - Prijzen'!O33&gt;0,'4 - Prijzen'!O33,"")</f>
        <v/>
      </c>
      <c r="AU29" s="8" t="str">
        <f>IF('4 - Prijzen'!P33&gt;0,'4 - Prijzen'!P33,"")</f>
        <v/>
      </c>
      <c r="AV29" s="8" t="str">
        <f>IF('4 - Prijzen'!BC33&gt;0,'4 - Prijzen'!BC33,"")</f>
        <v/>
      </c>
      <c r="AW29" s="8" t="str">
        <f>IF('4 - Prijzen'!BD33&gt;0,'4 - Prijzen'!BD33,"")</f>
        <v/>
      </c>
      <c r="AY29" s="8" t="str">
        <f>IF('4 - Prijzen'!BF33&gt;0,'4 - Prijzen'!BF33,"")</f>
        <v/>
      </c>
      <c r="AZ29" s="8" t="str">
        <f>IF('4 - Prijzen'!BG33&gt;0,'4 - Prijzen'!BG33,"")</f>
        <v/>
      </c>
      <c r="BA29" s="8" t="str">
        <f>IF('4 - Prijzen'!BV33&gt;0,'4 - Prijzen'!BV33,"")</f>
        <v/>
      </c>
      <c r="BB29" s="8" t="str">
        <f>IF('4 - Prijzen'!BW33&gt;0,'4 - Prijzen'!BW33,"")</f>
        <v/>
      </c>
      <c r="BI29" s="87">
        <f t="shared" si="15"/>
        <v>0.629</v>
      </c>
      <c r="BJ29" s="87">
        <f t="shared" si="16"/>
        <v>0.66666666666666663</v>
      </c>
      <c r="BK29" s="84">
        <f t="shared" si="14"/>
        <v>0.8763333333333333</v>
      </c>
      <c r="CN29">
        <f t="shared" si="17"/>
        <v>90</v>
      </c>
      <c r="CO29">
        <f t="shared" si="17"/>
        <v>110</v>
      </c>
      <c r="CP29" s="8">
        <f t="shared" si="18"/>
        <v>0</v>
      </c>
      <c r="CQ29" s="8">
        <f t="shared" si="19"/>
        <v>0</v>
      </c>
    </row>
    <row r="30" spans="1:95" x14ac:dyDescent="0.25">
      <c r="A30">
        <v>1622</v>
      </c>
      <c r="B30" s="8">
        <f>'2 - Eltis SlaveAssessment'!BX30</f>
        <v>0</v>
      </c>
      <c r="C30" s="8">
        <f>'2 - Eltis SlaveAssessment'!BY30</f>
        <v>0</v>
      </c>
      <c r="D30" s="8">
        <f>'2 - Eltis SlaveAssessment'!AT30</f>
        <v>0</v>
      </c>
      <c r="E30" s="8">
        <f>'2 - Eltis SlaveAssessment'!AU30</f>
        <v>0</v>
      </c>
      <c r="F30" s="8">
        <f>'2 - Eltis SlaveAssessment'!AV30</f>
        <v>0</v>
      </c>
      <c r="G30" s="8">
        <f>'2 - Eltis SlaveAssessment'!AW30</f>
        <v>0</v>
      </c>
      <c r="H30" s="8">
        <f>'2 - Eltis SlaveAssessment'!BJ30+'2 - Eltis SlaveAssessment'!BL30+'2 - Eltis SlaveAssessment'!BN30+'2 - Eltis SlaveAssessment'!BP30+'2 - Eltis SlaveAssessment'!BR30</f>
        <v>0</v>
      </c>
      <c r="I30" s="8">
        <f>'2 - Eltis SlaveAssessment'!BK30+'2 - Eltis SlaveAssessment'!BM30+'2 - Eltis SlaveAssessment'!BO30+'2 - Eltis SlaveAssessment'!BQ30+'2 - Eltis SlaveAssessment'!BS30</f>
        <v>0</v>
      </c>
      <c r="J30" s="8">
        <f>'2 - Eltis SlaveAssessment'!N30+'2 - Eltis SlaveAssessment'!P30+'2 - Eltis SlaveAssessment'!R30+'2 - Eltis SlaveAssessment'!T30+'2 - Eltis SlaveAssessment'!V30+'2 - Eltis SlaveAssessment'!X30+'2 - Eltis SlaveAssessment'!Z30+'2 - Eltis SlaveAssessment'!AB30+'2 - Eltis SlaveAssessment'!AD30+'2 - Eltis SlaveAssessment'!AF30+'2 - Eltis SlaveAssessment'!AH30+'2 - Eltis SlaveAssessment'!AJ30+'2 - Eltis SlaveAssessment'!AL30+'2 - Eltis SlaveAssessment'!AN30+'2 - Eltis SlaveAssessment'!AP30+'2 - Eltis SlaveAssessment'!AR30+'2 - Eltis SlaveAssessment'!AX30+'2 - Eltis SlaveAssessment'!AZ30+'2 - Eltis SlaveAssessment'!BB30+'2 - Eltis SlaveAssessment'!BD30+'2 - Eltis SlaveAssessment'!BF30+'2 - Eltis SlaveAssessment'!BH30</f>
        <v>0</v>
      </c>
      <c r="K30" s="8">
        <f>'2 - Eltis SlaveAssessment'!O30+'2 - Eltis SlaveAssessment'!Q30+'2 - Eltis SlaveAssessment'!S30+'2 - Eltis SlaveAssessment'!U30+'2 - Eltis SlaveAssessment'!W30+'2 - Eltis SlaveAssessment'!Y30+'2 - Eltis SlaveAssessment'!AA30+'2 - Eltis SlaveAssessment'!AC30+'2 - Eltis SlaveAssessment'!AE30+'2 - Eltis SlaveAssessment'!AG30+'2 - Eltis SlaveAssessment'!AI30+'2 - Eltis SlaveAssessment'!AK30+'2 - Eltis SlaveAssessment'!AM30+'2 - Eltis SlaveAssessment'!AO30+'2 - Eltis SlaveAssessment'!AQ30+'2 - Eltis SlaveAssessment'!AS30+'2 - Eltis SlaveAssessment'!AY30+'2 - Eltis SlaveAssessment'!BA30+'2 - Eltis SlaveAssessment'!BC30+'2 - Eltis SlaveAssessment'!BE30+'2 - Eltis SlaveAssessment'!BG30+'2 - Eltis SlaveAssessment'!BI30</f>
        <v>0</v>
      </c>
      <c r="M30" s="8">
        <f>'1 - Eltis SlaveVoyages'!GF30</f>
        <v>0</v>
      </c>
      <c r="N30" s="8">
        <f>'1 - Eltis SlaveVoyages'!GG30</f>
        <v>0</v>
      </c>
      <c r="O30" s="8">
        <f>'1 - Eltis SlaveVoyages'!BZ30</f>
        <v>0</v>
      </c>
      <c r="P30" s="8">
        <f>'1 - Eltis SlaveVoyages'!CA30</f>
        <v>0</v>
      </c>
      <c r="Q30" s="8">
        <f>'1 - Eltis SlaveVoyages'!CB30</f>
        <v>0</v>
      </c>
      <c r="R30" s="8">
        <f>'1 - Eltis SlaveVoyages'!CC30</f>
        <v>0</v>
      </c>
      <c r="S30" s="8">
        <f>'1 - Eltis SlaveVoyages'!EL30+'1 - Eltis SlaveVoyages'!EN30+'1 - Eltis SlaveVoyages'!EP30+'1 - Eltis SlaveVoyages'!ER30+'1 - Eltis SlaveVoyages'!ET30</f>
        <v>0</v>
      </c>
      <c r="T30" s="8">
        <f>'1 - Eltis SlaveVoyages'!EM30+'1 - Eltis SlaveVoyages'!EO30+'1 - Eltis SlaveVoyages'!EQ30+'1 - Eltis SlaveVoyages'!ES30+'1 - Eltis SlaveVoyages'!EU30</f>
        <v>0</v>
      </c>
      <c r="U30" s="8">
        <f>'1 - Eltis SlaveVoyages'!BR30+'1 - Eltis SlaveVoyages'!BT30+'1 - Eltis SlaveVoyages'!BV30+'1 - Eltis SlaveVoyages'!CF30+'1 - Eltis SlaveVoyages'!CH30+'1 - Eltis SlaveVoyages'!CJ30+'1 - Eltis SlaveVoyages'!CL30+'1 - Eltis SlaveVoyages'!CN30+'1 - Eltis SlaveVoyages'!CP30+'1 - Eltis SlaveVoyages'!CR30+'1 - Eltis SlaveVoyages'!CT30+'1 - Eltis SlaveVoyages'!CV30+'1 - Eltis SlaveVoyages'!CX30+'1 - Eltis SlaveVoyages'!CZ30+'1 - Eltis SlaveVoyages'!DB30+'1 - Eltis SlaveVoyages'!DD30+'1 - Eltis SlaveVoyages'!DF30+'1 - Eltis SlaveVoyages'!DH30+'1 - Eltis SlaveVoyages'!DJ30+'1 - Eltis SlaveVoyages'!DL30+'1 - Eltis SlaveVoyages'!DN30+'1 - Eltis SlaveVoyages'!DP30+'1 - Eltis SlaveVoyages'!DR30+'1 - Eltis SlaveVoyages'!DT30+'1 - Eltis SlaveVoyages'!DV30+'1 - Eltis SlaveVoyages'!DX30+'1 - Eltis SlaveVoyages'!DZ30+'1 - Eltis SlaveVoyages'!EB30+'1 - Eltis SlaveVoyages'!ED30+'1 - Eltis SlaveVoyages'!EF30+'1 - Eltis SlaveVoyages'!EH30+'1 - Eltis SlaveVoyages'!EJ30+'1 - Eltis SlaveVoyages'!FP30+'1 - Eltis SlaveVoyages'!FT30+'1 - Eltis SlaveVoyages'!FV30</f>
        <v>0</v>
      </c>
      <c r="V30" s="8">
        <f>'1 - Eltis SlaveVoyages'!BS30+'1 - Eltis SlaveVoyages'!BU30+'1 - Eltis SlaveVoyages'!BW30+'1 - Eltis SlaveVoyages'!CG30+'1 - Eltis SlaveVoyages'!CI30+'1 - Eltis SlaveVoyages'!CK30+'1 - Eltis SlaveVoyages'!CM30+'1 - Eltis SlaveVoyages'!CO30+'1 - Eltis SlaveVoyages'!CQ30+'1 - Eltis SlaveVoyages'!CS30+'1 - Eltis SlaveVoyages'!CU30+'1 - Eltis SlaveVoyages'!CW30+'1 - Eltis SlaveVoyages'!CY30+'1 - Eltis SlaveVoyages'!DA30+'1 - Eltis SlaveVoyages'!DC30+'1 - Eltis SlaveVoyages'!DE30+'1 - Eltis SlaveVoyages'!DG30+'1 - Eltis SlaveVoyages'!DI30+'1 - Eltis SlaveVoyages'!DK30+'1 - Eltis SlaveVoyages'!DM30+'1 - Eltis SlaveVoyages'!DO30+'1 - Eltis SlaveVoyages'!DQ30+'1 - Eltis SlaveVoyages'!DS30+'1 - Eltis SlaveVoyages'!DU30+'1 - Eltis SlaveVoyages'!DW30+'1 - Eltis SlaveVoyages'!DY30+'1 - Eltis SlaveVoyages'!EA30+'1 - Eltis SlaveVoyages'!EC30+'1 - Eltis SlaveVoyages'!EE30+'1 - Eltis SlaveVoyages'!EG30+'1 - Eltis SlaveVoyages'!EI30+'1 - Eltis SlaveVoyages'!EK30+'1 - Eltis SlaveVoyages'!FQ30+'1 - Eltis SlaveVoyages'!FU30+'1 - Eltis SlaveVoyages'!FW30</f>
        <v>0</v>
      </c>
      <c r="AE30" s="11">
        <f t="shared" si="0"/>
        <v>0</v>
      </c>
      <c r="AG30" s="51">
        <f t="shared" si="2"/>
        <v>0</v>
      </c>
      <c r="AH30" s="52">
        <f t="shared" si="3"/>
        <v>0</v>
      </c>
      <c r="AI30" s="52">
        <f t="shared" si="4"/>
        <v>0</v>
      </c>
      <c r="AJ30" s="52">
        <f t="shared" si="5"/>
        <v>0</v>
      </c>
      <c r="AK30" s="52">
        <f t="shared" si="6"/>
        <v>0</v>
      </c>
      <c r="AL30" s="52">
        <f t="shared" si="7"/>
        <v>0</v>
      </c>
      <c r="AM30" s="52">
        <f t="shared" si="8"/>
        <v>0</v>
      </c>
      <c r="AN30" s="52">
        <f t="shared" si="9"/>
        <v>0</v>
      </c>
      <c r="AO30" s="52">
        <f t="shared" si="10"/>
        <v>0</v>
      </c>
      <c r="AP30" s="52">
        <f t="shared" si="11"/>
        <v>0</v>
      </c>
      <c r="AQ30" s="52">
        <f t="shared" si="12"/>
        <v>0</v>
      </c>
      <c r="AR30" s="56">
        <f t="shared" si="13"/>
        <v>0</v>
      </c>
      <c r="AT30" s="8" t="str">
        <f>IF('4 - Prijzen'!O34&gt;0,'4 - Prijzen'!O34,"")</f>
        <v/>
      </c>
      <c r="AU30" s="8" t="str">
        <f>IF('4 - Prijzen'!P34&gt;0,'4 - Prijzen'!P34,"")</f>
        <v/>
      </c>
      <c r="AV30" s="8" t="str">
        <f>IF('4 - Prijzen'!BC34&gt;0,'4 - Prijzen'!BC34,"")</f>
        <v/>
      </c>
      <c r="AW30" s="8" t="str">
        <f>IF('4 - Prijzen'!BD34&gt;0,'4 - Prijzen'!BD34,"")</f>
        <v/>
      </c>
      <c r="AY30" s="8" t="str">
        <f>IF('4 - Prijzen'!BF34&gt;0,'4 - Prijzen'!BF34,"")</f>
        <v/>
      </c>
      <c r="AZ30" s="8" t="str">
        <f>IF('4 - Prijzen'!BG34&gt;0,'4 - Prijzen'!BG34,"")</f>
        <v/>
      </c>
      <c r="BA30" s="8" t="str">
        <f>IF('4 - Prijzen'!BV34&gt;0,'4 - Prijzen'!BV34,"")</f>
        <v/>
      </c>
      <c r="BB30" s="8" t="str">
        <f>IF('4 - Prijzen'!BW34&gt;0,'4 - Prijzen'!BW34,"")</f>
        <v/>
      </c>
      <c r="BI30" s="87">
        <f t="shared" si="15"/>
        <v>0.629</v>
      </c>
      <c r="BJ30" s="87">
        <f t="shared" si="16"/>
        <v>0.66666666666666663</v>
      </c>
      <c r="BK30" s="84">
        <f t="shared" si="14"/>
        <v>0.8763333333333333</v>
      </c>
      <c r="CN30">
        <f t="shared" si="17"/>
        <v>90</v>
      </c>
      <c r="CO30">
        <f t="shared" si="17"/>
        <v>110</v>
      </c>
      <c r="CP30" s="8">
        <f t="shared" si="18"/>
        <v>0</v>
      </c>
      <c r="CQ30" s="8">
        <f t="shared" si="19"/>
        <v>0</v>
      </c>
    </row>
    <row r="31" spans="1:95" x14ac:dyDescent="0.25">
      <c r="A31">
        <v>1623</v>
      </c>
      <c r="B31" s="8">
        <f>'2 - Eltis SlaveAssessment'!BX31</f>
        <v>0</v>
      </c>
      <c r="C31" s="8">
        <f>'2 - Eltis SlaveAssessment'!BY31</f>
        <v>0</v>
      </c>
      <c r="D31" s="8">
        <f>'2 - Eltis SlaveAssessment'!AT31</f>
        <v>0</v>
      </c>
      <c r="E31" s="8">
        <f>'2 - Eltis SlaveAssessment'!AU31</f>
        <v>0</v>
      </c>
      <c r="F31" s="8">
        <f>'2 - Eltis SlaveAssessment'!AV31</f>
        <v>0</v>
      </c>
      <c r="G31" s="8">
        <f>'2 - Eltis SlaveAssessment'!AW31</f>
        <v>0</v>
      </c>
      <c r="H31" s="8">
        <f>'2 - Eltis SlaveAssessment'!BJ31+'2 - Eltis SlaveAssessment'!BL31+'2 - Eltis SlaveAssessment'!BN31+'2 - Eltis SlaveAssessment'!BP31+'2 - Eltis SlaveAssessment'!BR31</f>
        <v>0</v>
      </c>
      <c r="I31" s="8">
        <f>'2 - Eltis SlaveAssessment'!BK31+'2 - Eltis SlaveAssessment'!BM31+'2 - Eltis SlaveAssessment'!BO31+'2 - Eltis SlaveAssessment'!BQ31+'2 - Eltis SlaveAssessment'!BS31</f>
        <v>0</v>
      </c>
      <c r="J31" s="8">
        <f>'2 - Eltis SlaveAssessment'!N31+'2 - Eltis SlaveAssessment'!P31+'2 - Eltis SlaveAssessment'!R31+'2 - Eltis SlaveAssessment'!T31+'2 - Eltis SlaveAssessment'!V31+'2 - Eltis SlaveAssessment'!X31+'2 - Eltis SlaveAssessment'!Z31+'2 - Eltis SlaveAssessment'!AB31+'2 - Eltis SlaveAssessment'!AD31+'2 - Eltis SlaveAssessment'!AF31+'2 - Eltis SlaveAssessment'!AH31+'2 - Eltis SlaveAssessment'!AJ31+'2 - Eltis SlaveAssessment'!AL31+'2 - Eltis SlaveAssessment'!AN31+'2 - Eltis SlaveAssessment'!AP31+'2 - Eltis SlaveAssessment'!AR31+'2 - Eltis SlaveAssessment'!AX31+'2 - Eltis SlaveAssessment'!AZ31+'2 - Eltis SlaveAssessment'!BB31+'2 - Eltis SlaveAssessment'!BD31+'2 - Eltis SlaveAssessment'!BF31+'2 - Eltis SlaveAssessment'!BH31</f>
        <v>0</v>
      </c>
      <c r="K31" s="8">
        <f>'2 - Eltis SlaveAssessment'!O31+'2 - Eltis SlaveAssessment'!Q31+'2 - Eltis SlaveAssessment'!S31+'2 - Eltis SlaveAssessment'!U31+'2 - Eltis SlaveAssessment'!W31+'2 - Eltis SlaveAssessment'!Y31+'2 - Eltis SlaveAssessment'!AA31+'2 - Eltis SlaveAssessment'!AC31+'2 - Eltis SlaveAssessment'!AE31+'2 - Eltis SlaveAssessment'!AG31+'2 - Eltis SlaveAssessment'!AI31+'2 - Eltis SlaveAssessment'!AK31+'2 - Eltis SlaveAssessment'!AM31+'2 - Eltis SlaveAssessment'!AO31+'2 - Eltis SlaveAssessment'!AQ31+'2 - Eltis SlaveAssessment'!AS31+'2 - Eltis SlaveAssessment'!AY31+'2 - Eltis SlaveAssessment'!BA31+'2 - Eltis SlaveAssessment'!BC31+'2 - Eltis SlaveAssessment'!BE31+'2 - Eltis SlaveAssessment'!BG31+'2 - Eltis SlaveAssessment'!BI31</f>
        <v>0</v>
      </c>
      <c r="M31" s="8">
        <f>'1 - Eltis SlaveVoyages'!GF31</f>
        <v>0</v>
      </c>
      <c r="N31" s="8">
        <f>'1 - Eltis SlaveVoyages'!GG31</f>
        <v>0</v>
      </c>
      <c r="O31" s="8">
        <f>'1 - Eltis SlaveVoyages'!BZ31</f>
        <v>0</v>
      </c>
      <c r="P31" s="8">
        <f>'1 - Eltis SlaveVoyages'!CA31</f>
        <v>0</v>
      </c>
      <c r="Q31" s="8">
        <f>'1 - Eltis SlaveVoyages'!CB31</f>
        <v>0</v>
      </c>
      <c r="R31" s="8">
        <f>'1 - Eltis SlaveVoyages'!CC31</f>
        <v>0</v>
      </c>
      <c r="S31" s="8">
        <f>'1 - Eltis SlaveVoyages'!EL31+'1 - Eltis SlaveVoyages'!EN31+'1 - Eltis SlaveVoyages'!EP31+'1 - Eltis SlaveVoyages'!ER31+'1 - Eltis SlaveVoyages'!ET31</f>
        <v>0</v>
      </c>
      <c r="T31" s="8">
        <f>'1 - Eltis SlaveVoyages'!EM31+'1 - Eltis SlaveVoyages'!EO31+'1 - Eltis SlaveVoyages'!EQ31+'1 - Eltis SlaveVoyages'!ES31+'1 - Eltis SlaveVoyages'!EU31</f>
        <v>0</v>
      </c>
      <c r="U31" s="8">
        <f>'1 - Eltis SlaveVoyages'!BR31+'1 - Eltis SlaveVoyages'!BT31+'1 - Eltis SlaveVoyages'!BV31+'1 - Eltis SlaveVoyages'!CF31+'1 - Eltis SlaveVoyages'!CH31+'1 - Eltis SlaveVoyages'!CJ31+'1 - Eltis SlaveVoyages'!CL31+'1 - Eltis SlaveVoyages'!CN31+'1 - Eltis SlaveVoyages'!CP31+'1 - Eltis SlaveVoyages'!CR31+'1 - Eltis SlaveVoyages'!CT31+'1 - Eltis SlaveVoyages'!CV31+'1 - Eltis SlaveVoyages'!CX31+'1 - Eltis SlaveVoyages'!CZ31+'1 - Eltis SlaveVoyages'!DB31+'1 - Eltis SlaveVoyages'!DD31+'1 - Eltis SlaveVoyages'!DF31+'1 - Eltis SlaveVoyages'!DH31+'1 - Eltis SlaveVoyages'!DJ31+'1 - Eltis SlaveVoyages'!DL31+'1 - Eltis SlaveVoyages'!DN31+'1 - Eltis SlaveVoyages'!DP31+'1 - Eltis SlaveVoyages'!DR31+'1 - Eltis SlaveVoyages'!DT31+'1 - Eltis SlaveVoyages'!DV31+'1 - Eltis SlaveVoyages'!DX31+'1 - Eltis SlaveVoyages'!DZ31+'1 - Eltis SlaveVoyages'!EB31+'1 - Eltis SlaveVoyages'!ED31+'1 - Eltis SlaveVoyages'!EF31+'1 - Eltis SlaveVoyages'!EH31+'1 - Eltis SlaveVoyages'!EJ31+'1 - Eltis SlaveVoyages'!FP31+'1 - Eltis SlaveVoyages'!FT31+'1 - Eltis SlaveVoyages'!FV31</f>
        <v>0</v>
      </c>
      <c r="V31" s="8">
        <f>'1 - Eltis SlaveVoyages'!BS31+'1 - Eltis SlaveVoyages'!BU31+'1 - Eltis SlaveVoyages'!BW31+'1 - Eltis SlaveVoyages'!CG31+'1 - Eltis SlaveVoyages'!CI31+'1 - Eltis SlaveVoyages'!CK31+'1 - Eltis SlaveVoyages'!CM31+'1 - Eltis SlaveVoyages'!CO31+'1 - Eltis SlaveVoyages'!CQ31+'1 - Eltis SlaveVoyages'!CS31+'1 - Eltis SlaveVoyages'!CU31+'1 - Eltis SlaveVoyages'!CW31+'1 - Eltis SlaveVoyages'!CY31+'1 - Eltis SlaveVoyages'!DA31+'1 - Eltis SlaveVoyages'!DC31+'1 - Eltis SlaveVoyages'!DE31+'1 - Eltis SlaveVoyages'!DG31+'1 - Eltis SlaveVoyages'!DI31+'1 - Eltis SlaveVoyages'!DK31+'1 - Eltis SlaveVoyages'!DM31+'1 - Eltis SlaveVoyages'!DO31+'1 - Eltis SlaveVoyages'!DQ31+'1 - Eltis SlaveVoyages'!DS31+'1 - Eltis SlaveVoyages'!DU31+'1 - Eltis SlaveVoyages'!DW31+'1 - Eltis SlaveVoyages'!DY31+'1 - Eltis SlaveVoyages'!EA31+'1 - Eltis SlaveVoyages'!EC31+'1 - Eltis SlaveVoyages'!EE31+'1 - Eltis SlaveVoyages'!EG31+'1 - Eltis SlaveVoyages'!EI31+'1 - Eltis SlaveVoyages'!EK31+'1 - Eltis SlaveVoyages'!FQ31+'1 - Eltis SlaveVoyages'!FU31+'1 - Eltis SlaveVoyages'!FW31</f>
        <v>0</v>
      </c>
      <c r="AE31" s="11">
        <f t="shared" si="0"/>
        <v>0</v>
      </c>
      <c r="AG31" s="51">
        <f t="shared" si="2"/>
        <v>0</v>
      </c>
      <c r="AH31" s="52">
        <f t="shared" si="3"/>
        <v>0</v>
      </c>
      <c r="AI31" s="52">
        <f t="shared" si="4"/>
        <v>0</v>
      </c>
      <c r="AJ31" s="52">
        <f t="shared" si="5"/>
        <v>0</v>
      </c>
      <c r="AK31" s="52">
        <f t="shared" si="6"/>
        <v>0</v>
      </c>
      <c r="AL31" s="52">
        <f t="shared" si="7"/>
        <v>0</v>
      </c>
      <c r="AM31" s="52">
        <f t="shared" si="8"/>
        <v>0</v>
      </c>
      <c r="AN31" s="52">
        <f t="shared" si="9"/>
        <v>0</v>
      </c>
      <c r="AO31" s="52">
        <f t="shared" si="10"/>
        <v>0</v>
      </c>
      <c r="AP31" s="52">
        <f t="shared" si="11"/>
        <v>0</v>
      </c>
      <c r="AQ31" s="52">
        <f t="shared" si="12"/>
        <v>0</v>
      </c>
      <c r="AR31" s="56">
        <f t="shared" si="13"/>
        <v>0</v>
      </c>
      <c r="AT31" s="8" t="str">
        <f>IF('4 - Prijzen'!O35&gt;0,'4 - Prijzen'!O35,"")</f>
        <v/>
      </c>
      <c r="AU31" s="8" t="str">
        <f>IF('4 - Prijzen'!P35&gt;0,'4 - Prijzen'!P35,"")</f>
        <v/>
      </c>
      <c r="AV31" s="8" t="str">
        <f>IF('4 - Prijzen'!BC35&gt;0,'4 - Prijzen'!BC35,"")</f>
        <v/>
      </c>
      <c r="AW31" s="8" t="str">
        <f>IF('4 - Prijzen'!BD35&gt;0,'4 - Prijzen'!BD35,"")</f>
        <v/>
      </c>
      <c r="AY31" s="8" t="str">
        <f>IF('4 - Prijzen'!BF35&gt;0,'4 - Prijzen'!BF35,"")</f>
        <v/>
      </c>
      <c r="AZ31" s="8" t="str">
        <f>IF('4 - Prijzen'!BG35&gt;0,'4 - Prijzen'!BG35,"")</f>
        <v/>
      </c>
      <c r="BA31" s="8" t="str">
        <f>IF('4 - Prijzen'!BV35&gt;0,'4 - Prijzen'!BV35,"")</f>
        <v/>
      </c>
      <c r="BB31" s="8" t="str">
        <f>IF('4 - Prijzen'!BW35&gt;0,'4 - Prijzen'!BW35,"")</f>
        <v/>
      </c>
      <c r="BI31" s="87">
        <f t="shared" si="15"/>
        <v>0.629</v>
      </c>
      <c r="BJ31" s="87">
        <f t="shared" si="16"/>
        <v>0.66666666666666663</v>
      </c>
      <c r="BK31" s="84">
        <f t="shared" si="14"/>
        <v>0.8763333333333333</v>
      </c>
      <c r="CN31">
        <f t="shared" si="17"/>
        <v>90</v>
      </c>
      <c r="CO31">
        <f t="shared" si="17"/>
        <v>110</v>
      </c>
      <c r="CP31" s="8">
        <f t="shared" si="18"/>
        <v>0</v>
      </c>
      <c r="CQ31" s="8">
        <f t="shared" si="19"/>
        <v>0</v>
      </c>
    </row>
    <row r="32" spans="1:95" x14ac:dyDescent="0.25">
      <c r="A32">
        <v>1624</v>
      </c>
      <c r="B32" s="8">
        <f>'2 - Eltis SlaveAssessment'!BX32</f>
        <v>0</v>
      </c>
      <c r="C32" s="8">
        <f>'2 - Eltis SlaveAssessment'!BY32</f>
        <v>0</v>
      </c>
      <c r="D32" s="8">
        <f>'2 - Eltis SlaveAssessment'!AT32</f>
        <v>0</v>
      </c>
      <c r="E32" s="8">
        <f>'2 - Eltis SlaveAssessment'!AU32</f>
        <v>0</v>
      </c>
      <c r="F32" s="8">
        <f>'2 - Eltis SlaveAssessment'!AV32</f>
        <v>0</v>
      </c>
      <c r="G32" s="8">
        <f>'2 - Eltis SlaveAssessment'!AW32</f>
        <v>0</v>
      </c>
      <c r="H32" s="8">
        <f>'2 - Eltis SlaveAssessment'!BJ32+'2 - Eltis SlaveAssessment'!BL32+'2 - Eltis SlaveAssessment'!BN32+'2 - Eltis SlaveAssessment'!BP32+'2 - Eltis SlaveAssessment'!BR32</f>
        <v>0</v>
      </c>
      <c r="I32" s="8">
        <f>'2 - Eltis SlaveAssessment'!BK32+'2 - Eltis SlaveAssessment'!BM32+'2 - Eltis SlaveAssessment'!BO32+'2 - Eltis SlaveAssessment'!BQ32+'2 - Eltis SlaveAssessment'!BS32</f>
        <v>0</v>
      </c>
      <c r="J32" s="8">
        <f>'2 - Eltis SlaveAssessment'!N32+'2 - Eltis SlaveAssessment'!P32+'2 - Eltis SlaveAssessment'!R32+'2 - Eltis SlaveAssessment'!T32+'2 - Eltis SlaveAssessment'!V32+'2 - Eltis SlaveAssessment'!X32+'2 - Eltis SlaveAssessment'!Z32+'2 - Eltis SlaveAssessment'!AB32+'2 - Eltis SlaveAssessment'!AD32+'2 - Eltis SlaveAssessment'!AF32+'2 - Eltis SlaveAssessment'!AH32+'2 - Eltis SlaveAssessment'!AJ32+'2 - Eltis SlaveAssessment'!AL32+'2 - Eltis SlaveAssessment'!AN32+'2 - Eltis SlaveAssessment'!AP32+'2 - Eltis SlaveAssessment'!AR32+'2 - Eltis SlaveAssessment'!AX32+'2 - Eltis SlaveAssessment'!AZ32+'2 - Eltis SlaveAssessment'!BB32+'2 - Eltis SlaveAssessment'!BD32+'2 - Eltis SlaveAssessment'!BF32+'2 - Eltis SlaveAssessment'!BH32</f>
        <v>0</v>
      </c>
      <c r="K32" s="8">
        <f>'2 - Eltis SlaveAssessment'!O32+'2 - Eltis SlaveAssessment'!Q32+'2 - Eltis SlaveAssessment'!S32+'2 - Eltis SlaveAssessment'!U32+'2 - Eltis SlaveAssessment'!W32+'2 - Eltis SlaveAssessment'!Y32+'2 - Eltis SlaveAssessment'!AA32+'2 - Eltis SlaveAssessment'!AC32+'2 - Eltis SlaveAssessment'!AE32+'2 - Eltis SlaveAssessment'!AG32+'2 - Eltis SlaveAssessment'!AI32+'2 - Eltis SlaveAssessment'!AK32+'2 - Eltis SlaveAssessment'!AM32+'2 - Eltis SlaveAssessment'!AO32+'2 - Eltis SlaveAssessment'!AQ32+'2 - Eltis SlaveAssessment'!AS32+'2 - Eltis SlaveAssessment'!AY32+'2 - Eltis SlaveAssessment'!BA32+'2 - Eltis SlaveAssessment'!BC32+'2 - Eltis SlaveAssessment'!BE32+'2 - Eltis SlaveAssessment'!BG32+'2 - Eltis SlaveAssessment'!BI32</f>
        <v>0</v>
      </c>
      <c r="M32" s="8">
        <f>'1 - Eltis SlaveVoyages'!GF32</f>
        <v>0</v>
      </c>
      <c r="N32" s="8">
        <f>'1 - Eltis SlaveVoyages'!GG32</f>
        <v>0</v>
      </c>
      <c r="O32" s="8">
        <f>'1 - Eltis SlaveVoyages'!BZ32</f>
        <v>0</v>
      </c>
      <c r="P32" s="8">
        <f>'1 - Eltis SlaveVoyages'!CA32</f>
        <v>0</v>
      </c>
      <c r="Q32" s="8">
        <f>'1 - Eltis SlaveVoyages'!CB32</f>
        <v>0</v>
      </c>
      <c r="R32" s="8">
        <f>'1 - Eltis SlaveVoyages'!CC32</f>
        <v>0</v>
      </c>
      <c r="S32" s="8">
        <f>'1 - Eltis SlaveVoyages'!EL32+'1 - Eltis SlaveVoyages'!EN32+'1 - Eltis SlaveVoyages'!EP32+'1 - Eltis SlaveVoyages'!ER32+'1 - Eltis SlaveVoyages'!ET32</f>
        <v>0</v>
      </c>
      <c r="T32" s="8">
        <f>'1 - Eltis SlaveVoyages'!EM32+'1 - Eltis SlaveVoyages'!EO32+'1 - Eltis SlaveVoyages'!EQ32+'1 - Eltis SlaveVoyages'!ES32+'1 - Eltis SlaveVoyages'!EU32</f>
        <v>0</v>
      </c>
      <c r="U32" s="8">
        <f>'1 - Eltis SlaveVoyages'!BR32+'1 - Eltis SlaveVoyages'!BT32+'1 - Eltis SlaveVoyages'!BV32+'1 - Eltis SlaveVoyages'!CF32+'1 - Eltis SlaveVoyages'!CH32+'1 - Eltis SlaveVoyages'!CJ32+'1 - Eltis SlaveVoyages'!CL32+'1 - Eltis SlaveVoyages'!CN32+'1 - Eltis SlaveVoyages'!CP32+'1 - Eltis SlaveVoyages'!CR32+'1 - Eltis SlaveVoyages'!CT32+'1 - Eltis SlaveVoyages'!CV32+'1 - Eltis SlaveVoyages'!CX32+'1 - Eltis SlaveVoyages'!CZ32+'1 - Eltis SlaveVoyages'!DB32+'1 - Eltis SlaveVoyages'!DD32+'1 - Eltis SlaveVoyages'!DF32+'1 - Eltis SlaveVoyages'!DH32+'1 - Eltis SlaveVoyages'!DJ32+'1 - Eltis SlaveVoyages'!DL32+'1 - Eltis SlaveVoyages'!DN32+'1 - Eltis SlaveVoyages'!DP32+'1 - Eltis SlaveVoyages'!DR32+'1 - Eltis SlaveVoyages'!DT32+'1 - Eltis SlaveVoyages'!DV32+'1 - Eltis SlaveVoyages'!DX32+'1 - Eltis SlaveVoyages'!DZ32+'1 - Eltis SlaveVoyages'!EB32+'1 - Eltis SlaveVoyages'!ED32+'1 - Eltis SlaveVoyages'!EF32+'1 - Eltis SlaveVoyages'!EH32+'1 - Eltis SlaveVoyages'!EJ32+'1 - Eltis SlaveVoyages'!FP32+'1 - Eltis SlaveVoyages'!FT32+'1 - Eltis SlaveVoyages'!FV32</f>
        <v>0</v>
      </c>
      <c r="V32" s="8">
        <f>'1 - Eltis SlaveVoyages'!BS32+'1 - Eltis SlaveVoyages'!BU32+'1 - Eltis SlaveVoyages'!BW32+'1 - Eltis SlaveVoyages'!CG32+'1 - Eltis SlaveVoyages'!CI32+'1 - Eltis SlaveVoyages'!CK32+'1 - Eltis SlaveVoyages'!CM32+'1 - Eltis SlaveVoyages'!CO32+'1 - Eltis SlaveVoyages'!CQ32+'1 - Eltis SlaveVoyages'!CS32+'1 - Eltis SlaveVoyages'!CU32+'1 - Eltis SlaveVoyages'!CW32+'1 - Eltis SlaveVoyages'!CY32+'1 - Eltis SlaveVoyages'!DA32+'1 - Eltis SlaveVoyages'!DC32+'1 - Eltis SlaveVoyages'!DE32+'1 - Eltis SlaveVoyages'!DG32+'1 - Eltis SlaveVoyages'!DI32+'1 - Eltis SlaveVoyages'!DK32+'1 - Eltis SlaveVoyages'!DM32+'1 - Eltis SlaveVoyages'!DO32+'1 - Eltis SlaveVoyages'!DQ32+'1 - Eltis SlaveVoyages'!DS32+'1 - Eltis SlaveVoyages'!DU32+'1 - Eltis SlaveVoyages'!DW32+'1 - Eltis SlaveVoyages'!DY32+'1 - Eltis SlaveVoyages'!EA32+'1 - Eltis SlaveVoyages'!EC32+'1 - Eltis SlaveVoyages'!EE32+'1 - Eltis SlaveVoyages'!EG32+'1 - Eltis SlaveVoyages'!EI32+'1 - Eltis SlaveVoyages'!EK32+'1 - Eltis SlaveVoyages'!FQ32+'1 - Eltis SlaveVoyages'!FU32+'1 - Eltis SlaveVoyages'!FW32</f>
        <v>0</v>
      </c>
      <c r="AE32" s="11">
        <f t="shared" si="0"/>
        <v>0</v>
      </c>
      <c r="AG32" s="51">
        <f t="shared" si="2"/>
        <v>0</v>
      </c>
      <c r="AH32" s="52">
        <f t="shared" si="3"/>
        <v>0</v>
      </c>
      <c r="AI32" s="52">
        <f t="shared" si="4"/>
        <v>0</v>
      </c>
      <c r="AJ32" s="52">
        <f t="shared" si="5"/>
        <v>0</v>
      </c>
      <c r="AK32" s="52">
        <f t="shared" si="6"/>
        <v>0</v>
      </c>
      <c r="AL32" s="52">
        <f t="shared" si="7"/>
        <v>0</v>
      </c>
      <c r="AM32" s="52">
        <f t="shared" si="8"/>
        <v>0</v>
      </c>
      <c r="AN32" s="52">
        <f t="shared" si="9"/>
        <v>0</v>
      </c>
      <c r="AO32" s="52">
        <f t="shared" si="10"/>
        <v>0</v>
      </c>
      <c r="AP32" s="52">
        <f t="shared" si="11"/>
        <v>0</v>
      </c>
      <c r="AQ32" s="52">
        <f t="shared" si="12"/>
        <v>0</v>
      </c>
      <c r="AR32" s="56">
        <f t="shared" si="13"/>
        <v>0</v>
      </c>
      <c r="AT32" s="8" t="str">
        <f>IF('4 - Prijzen'!O36&gt;0,'4 - Prijzen'!O36,"")</f>
        <v/>
      </c>
      <c r="AU32" s="8" t="str">
        <f>IF('4 - Prijzen'!P36&gt;0,'4 - Prijzen'!P36,"")</f>
        <v/>
      </c>
      <c r="AV32" s="8" t="str">
        <f>IF('4 - Prijzen'!BC36&gt;0,'4 - Prijzen'!BC36,"")</f>
        <v/>
      </c>
      <c r="AW32" s="8" t="str">
        <f>IF('4 - Prijzen'!BD36&gt;0,'4 - Prijzen'!BD36,"")</f>
        <v/>
      </c>
      <c r="AY32" s="8" t="str">
        <f>IF('4 - Prijzen'!BF36&gt;0,'4 - Prijzen'!BF36,"")</f>
        <v/>
      </c>
      <c r="AZ32" s="8" t="str">
        <f>IF('4 - Prijzen'!BG36&gt;0,'4 - Prijzen'!BG36,"")</f>
        <v/>
      </c>
      <c r="BA32" s="8" t="str">
        <f>IF('4 - Prijzen'!BV36&gt;0,'4 - Prijzen'!BV36,"")</f>
        <v/>
      </c>
      <c r="BB32" s="8" t="str">
        <f>IF('4 - Prijzen'!BW36&gt;0,'4 - Prijzen'!BW36,"")</f>
        <v/>
      </c>
      <c r="BI32" s="87">
        <f t="shared" si="15"/>
        <v>0.629</v>
      </c>
      <c r="BJ32" s="87">
        <f t="shared" si="16"/>
        <v>0.66666666666666663</v>
      </c>
      <c r="BK32" s="84">
        <f t="shared" si="14"/>
        <v>0.8763333333333333</v>
      </c>
      <c r="CN32">
        <f t="shared" si="17"/>
        <v>90</v>
      </c>
      <c r="CO32">
        <f t="shared" si="17"/>
        <v>110</v>
      </c>
      <c r="CP32" s="8">
        <f t="shared" si="18"/>
        <v>0</v>
      </c>
      <c r="CQ32" s="8">
        <f t="shared" si="19"/>
        <v>0</v>
      </c>
    </row>
    <row r="33" spans="1:95" x14ac:dyDescent="0.25">
      <c r="A33">
        <v>1625</v>
      </c>
      <c r="B33" s="8">
        <f>'2 - Eltis SlaveAssessment'!BX33</f>
        <v>0</v>
      </c>
      <c r="C33" s="8">
        <f>'2 - Eltis SlaveAssessment'!BY33</f>
        <v>0</v>
      </c>
      <c r="D33" s="8">
        <f>'2 - Eltis SlaveAssessment'!AT33</f>
        <v>0</v>
      </c>
      <c r="E33" s="8">
        <f>'2 - Eltis SlaveAssessment'!AU33</f>
        <v>0</v>
      </c>
      <c r="F33" s="8">
        <f>'2 - Eltis SlaveAssessment'!AV33</f>
        <v>0</v>
      </c>
      <c r="G33" s="8">
        <f>'2 - Eltis SlaveAssessment'!AW33</f>
        <v>0</v>
      </c>
      <c r="H33" s="8">
        <f>'2 - Eltis SlaveAssessment'!BJ33+'2 - Eltis SlaveAssessment'!BL33+'2 - Eltis SlaveAssessment'!BN33+'2 - Eltis SlaveAssessment'!BP33+'2 - Eltis SlaveAssessment'!BR33</f>
        <v>0</v>
      </c>
      <c r="I33" s="8">
        <f>'2 - Eltis SlaveAssessment'!BK33+'2 - Eltis SlaveAssessment'!BM33+'2 - Eltis SlaveAssessment'!BO33+'2 - Eltis SlaveAssessment'!BQ33+'2 - Eltis SlaveAssessment'!BS33</f>
        <v>0</v>
      </c>
      <c r="J33" s="8">
        <f>'2 - Eltis SlaveAssessment'!N33+'2 - Eltis SlaveAssessment'!P33+'2 - Eltis SlaveAssessment'!R33+'2 - Eltis SlaveAssessment'!T33+'2 - Eltis SlaveAssessment'!V33+'2 - Eltis SlaveAssessment'!X33+'2 - Eltis SlaveAssessment'!Z33+'2 - Eltis SlaveAssessment'!AB33+'2 - Eltis SlaveAssessment'!AD33+'2 - Eltis SlaveAssessment'!AF33+'2 - Eltis SlaveAssessment'!AH33+'2 - Eltis SlaveAssessment'!AJ33+'2 - Eltis SlaveAssessment'!AL33+'2 - Eltis SlaveAssessment'!AN33+'2 - Eltis SlaveAssessment'!AP33+'2 - Eltis SlaveAssessment'!AR33+'2 - Eltis SlaveAssessment'!AX33+'2 - Eltis SlaveAssessment'!AZ33+'2 - Eltis SlaveAssessment'!BB33+'2 - Eltis SlaveAssessment'!BD33+'2 - Eltis SlaveAssessment'!BF33+'2 - Eltis SlaveAssessment'!BH33</f>
        <v>0</v>
      </c>
      <c r="K33" s="8">
        <f>'2 - Eltis SlaveAssessment'!O33+'2 - Eltis SlaveAssessment'!Q33+'2 - Eltis SlaveAssessment'!S33+'2 - Eltis SlaveAssessment'!U33+'2 - Eltis SlaveAssessment'!W33+'2 - Eltis SlaveAssessment'!Y33+'2 - Eltis SlaveAssessment'!AA33+'2 - Eltis SlaveAssessment'!AC33+'2 - Eltis SlaveAssessment'!AE33+'2 - Eltis SlaveAssessment'!AG33+'2 - Eltis SlaveAssessment'!AI33+'2 - Eltis SlaveAssessment'!AK33+'2 - Eltis SlaveAssessment'!AM33+'2 - Eltis SlaveAssessment'!AO33+'2 - Eltis SlaveAssessment'!AQ33+'2 - Eltis SlaveAssessment'!AS33+'2 - Eltis SlaveAssessment'!AY33+'2 - Eltis SlaveAssessment'!BA33+'2 - Eltis SlaveAssessment'!BC33+'2 - Eltis SlaveAssessment'!BE33+'2 - Eltis SlaveAssessment'!BG33+'2 - Eltis SlaveAssessment'!BI33</f>
        <v>0</v>
      </c>
      <c r="M33" s="8">
        <f>'1 - Eltis SlaveVoyages'!GF33</f>
        <v>0</v>
      </c>
      <c r="N33" s="8">
        <f>'1 - Eltis SlaveVoyages'!GG33</f>
        <v>0</v>
      </c>
      <c r="O33" s="8">
        <f>'1 - Eltis SlaveVoyages'!BZ33</f>
        <v>0</v>
      </c>
      <c r="P33" s="8">
        <f>'1 - Eltis SlaveVoyages'!CA33</f>
        <v>0</v>
      </c>
      <c r="Q33" s="8">
        <f>'1 - Eltis SlaveVoyages'!CB33</f>
        <v>0</v>
      </c>
      <c r="R33" s="8">
        <f>'1 - Eltis SlaveVoyages'!CC33</f>
        <v>0</v>
      </c>
      <c r="S33" s="8">
        <f>'1 - Eltis SlaveVoyages'!EL33+'1 - Eltis SlaveVoyages'!EN33+'1 - Eltis SlaveVoyages'!EP33+'1 - Eltis SlaveVoyages'!ER33+'1 - Eltis SlaveVoyages'!ET33</f>
        <v>0</v>
      </c>
      <c r="T33" s="8">
        <f>'1 - Eltis SlaveVoyages'!EM33+'1 - Eltis SlaveVoyages'!EO33+'1 - Eltis SlaveVoyages'!EQ33+'1 - Eltis SlaveVoyages'!ES33+'1 - Eltis SlaveVoyages'!EU33</f>
        <v>0</v>
      </c>
      <c r="U33" s="8">
        <f>'1 - Eltis SlaveVoyages'!BR33+'1 - Eltis SlaveVoyages'!BT33+'1 - Eltis SlaveVoyages'!BV33+'1 - Eltis SlaveVoyages'!CF33+'1 - Eltis SlaveVoyages'!CH33+'1 - Eltis SlaveVoyages'!CJ33+'1 - Eltis SlaveVoyages'!CL33+'1 - Eltis SlaveVoyages'!CN33+'1 - Eltis SlaveVoyages'!CP33+'1 - Eltis SlaveVoyages'!CR33+'1 - Eltis SlaveVoyages'!CT33+'1 - Eltis SlaveVoyages'!CV33+'1 - Eltis SlaveVoyages'!CX33+'1 - Eltis SlaveVoyages'!CZ33+'1 - Eltis SlaveVoyages'!DB33+'1 - Eltis SlaveVoyages'!DD33+'1 - Eltis SlaveVoyages'!DF33+'1 - Eltis SlaveVoyages'!DH33+'1 - Eltis SlaveVoyages'!DJ33+'1 - Eltis SlaveVoyages'!DL33+'1 - Eltis SlaveVoyages'!DN33+'1 - Eltis SlaveVoyages'!DP33+'1 - Eltis SlaveVoyages'!DR33+'1 - Eltis SlaveVoyages'!DT33+'1 - Eltis SlaveVoyages'!DV33+'1 - Eltis SlaveVoyages'!DX33+'1 - Eltis SlaveVoyages'!DZ33+'1 - Eltis SlaveVoyages'!EB33+'1 - Eltis SlaveVoyages'!ED33+'1 - Eltis SlaveVoyages'!EF33+'1 - Eltis SlaveVoyages'!EH33+'1 - Eltis SlaveVoyages'!EJ33+'1 - Eltis SlaveVoyages'!FP33+'1 - Eltis SlaveVoyages'!FT33+'1 - Eltis SlaveVoyages'!FV33</f>
        <v>0</v>
      </c>
      <c r="V33" s="8">
        <f>'1 - Eltis SlaveVoyages'!BS33+'1 - Eltis SlaveVoyages'!BU33+'1 - Eltis SlaveVoyages'!BW33+'1 - Eltis SlaveVoyages'!CG33+'1 - Eltis SlaveVoyages'!CI33+'1 - Eltis SlaveVoyages'!CK33+'1 - Eltis SlaveVoyages'!CM33+'1 - Eltis SlaveVoyages'!CO33+'1 - Eltis SlaveVoyages'!CQ33+'1 - Eltis SlaveVoyages'!CS33+'1 - Eltis SlaveVoyages'!CU33+'1 - Eltis SlaveVoyages'!CW33+'1 - Eltis SlaveVoyages'!CY33+'1 - Eltis SlaveVoyages'!DA33+'1 - Eltis SlaveVoyages'!DC33+'1 - Eltis SlaveVoyages'!DE33+'1 - Eltis SlaveVoyages'!DG33+'1 - Eltis SlaveVoyages'!DI33+'1 - Eltis SlaveVoyages'!DK33+'1 - Eltis SlaveVoyages'!DM33+'1 - Eltis SlaveVoyages'!DO33+'1 - Eltis SlaveVoyages'!DQ33+'1 - Eltis SlaveVoyages'!DS33+'1 - Eltis SlaveVoyages'!DU33+'1 - Eltis SlaveVoyages'!DW33+'1 - Eltis SlaveVoyages'!DY33+'1 - Eltis SlaveVoyages'!EA33+'1 - Eltis SlaveVoyages'!EC33+'1 - Eltis SlaveVoyages'!EE33+'1 - Eltis SlaveVoyages'!EG33+'1 - Eltis SlaveVoyages'!EI33+'1 - Eltis SlaveVoyages'!EK33+'1 - Eltis SlaveVoyages'!FQ33+'1 - Eltis SlaveVoyages'!FU33+'1 - Eltis SlaveVoyages'!FW33</f>
        <v>0</v>
      </c>
      <c r="AE33" s="11">
        <f t="shared" si="0"/>
        <v>0</v>
      </c>
      <c r="AG33" s="51">
        <f t="shared" si="2"/>
        <v>0</v>
      </c>
      <c r="AH33" s="52">
        <f t="shared" si="3"/>
        <v>0</v>
      </c>
      <c r="AI33" s="52">
        <f t="shared" si="4"/>
        <v>0</v>
      </c>
      <c r="AJ33" s="52">
        <f t="shared" si="5"/>
        <v>0</v>
      </c>
      <c r="AK33" s="52">
        <f t="shared" si="6"/>
        <v>0</v>
      </c>
      <c r="AL33" s="52">
        <f t="shared" si="7"/>
        <v>0</v>
      </c>
      <c r="AM33" s="52">
        <f t="shared" si="8"/>
        <v>0</v>
      </c>
      <c r="AN33" s="52">
        <f t="shared" si="9"/>
        <v>0</v>
      </c>
      <c r="AO33" s="52">
        <f t="shared" si="10"/>
        <v>0</v>
      </c>
      <c r="AP33" s="52">
        <f t="shared" si="11"/>
        <v>0</v>
      </c>
      <c r="AQ33" s="52">
        <f t="shared" si="12"/>
        <v>0</v>
      </c>
      <c r="AR33" s="56">
        <f t="shared" si="13"/>
        <v>0</v>
      </c>
      <c r="AT33" s="8" t="str">
        <f>IF('4 - Prijzen'!O37&gt;0,'4 - Prijzen'!O37,"")</f>
        <v/>
      </c>
      <c r="AU33" s="8" t="str">
        <f>IF('4 - Prijzen'!P37&gt;0,'4 - Prijzen'!P37,"")</f>
        <v/>
      </c>
      <c r="AV33" s="8" t="str">
        <f>IF('4 - Prijzen'!BC37&gt;0,'4 - Prijzen'!BC37,"")</f>
        <v/>
      </c>
      <c r="AW33" s="8" t="str">
        <f>IF('4 - Prijzen'!BD37&gt;0,'4 - Prijzen'!BD37,"")</f>
        <v/>
      </c>
      <c r="AY33" s="8" t="str">
        <f>IF('4 - Prijzen'!BF37&gt;0,'4 - Prijzen'!BF37,"")</f>
        <v/>
      </c>
      <c r="AZ33" s="8" t="str">
        <f>IF('4 - Prijzen'!BG37&gt;0,'4 - Prijzen'!BG37,"")</f>
        <v/>
      </c>
      <c r="BA33" s="8" t="str">
        <f>IF('4 - Prijzen'!BV37&gt;0,'4 - Prijzen'!BV37,"")</f>
        <v/>
      </c>
      <c r="BB33" s="8" t="str">
        <f>IF('4 - Prijzen'!BW37&gt;0,'4 - Prijzen'!BW37,"")</f>
        <v/>
      </c>
      <c r="BI33" s="87">
        <f t="shared" si="15"/>
        <v>0.629</v>
      </c>
      <c r="BJ33" s="87">
        <f t="shared" si="16"/>
        <v>0.66666666666666663</v>
      </c>
      <c r="BK33" s="84">
        <f t="shared" si="14"/>
        <v>0.8763333333333333</v>
      </c>
      <c r="CN33">
        <f t="shared" si="17"/>
        <v>90</v>
      </c>
      <c r="CO33">
        <f t="shared" si="17"/>
        <v>110</v>
      </c>
      <c r="CP33" s="8">
        <f t="shared" si="18"/>
        <v>0</v>
      </c>
      <c r="CQ33" s="8">
        <f t="shared" si="19"/>
        <v>0</v>
      </c>
    </row>
    <row r="34" spans="1:95" x14ac:dyDescent="0.25">
      <c r="A34">
        <v>1626</v>
      </c>
      <c r="B34" s="8">
        <f>'2 - Eltis SlaveAssessment'!BX34</f>
        <v>0</v>
      </c>
      <c r="C34" s="8">
        <f>'2 - Eltis SlaveAssessment'!BY34</f>
        <v>0</v>
      </c>
      <c r="D34" s="8">
        <f>'2 - Eltis SlaveAssessment'!AT34</f>
        <v>0</v>
      </c>
      <c r="E34" s="8">
        <f>'2 - Eltis SlaveAssessment'!AU34</f>
        <v>0</v>
      </c>
      <c r="F34" s="8">
        <f>'2 - Eltis SlaveAssessment'!AV34</f>
        <v>0</v>
      </c>
      <c r="G34" s="8">
        <f>'2 - Eltis SlaveAssessment'!AW34</f>
        <v>0</v>
      </c>
      <c r="H34" s="8">
        <f>'2 - Eltis SlaveAssessment'!BJ34+'2 - Eltis SlaveAssessment'!BL34+'2 - Eltis SlaveAssessment'!BN34+'2 - Eltis SlaveAssessment'!BP34+'2 - Eltis SlaveAssessment'!BR34</f>
        <v>0</v>
      </c>
      <c r="I34" s="8">
        <f>'2 - Eltis SlaveAssessment'!BK34+'2 - Eltis SlaveAssessment'!BM34+'2 - Eltis SlaveAssessment'!BO34+'2 - Eltis SlaveAssessment'!BQ34+'2 - Eltis SlaveAssessment'!BS34</f>
        <v>0</v>
      </c>
      <c r="J34" s="8">
        <f>'2 - Eltis SlaveAssessment'!N34+'2 - Eltis SlaveAssessment'!P34+'2 - Eltis SlaveAssessment'!R34+'2 - Eltis SlaveAssessment'!T34+'2 - Eltis SlaveAssessment'!V34+'2 - Eltis SlaveAssessment'!X34+'2 - Eltis SlaveAssessment'!Z34+'2 - Eltis SlaveAssessment'!AB34+'2 - Eltis SlaveAssessment'!AD34+'2 - Eltis SlaveAssessment'!AF34+'2 - Eltis SlaveAssessment'!AH34+'2 - Eltis SlaveAssessment'!AJ34+'2 - Eltis SlaveAssessment'!AL34+'2 - Eltis SlaveAssessment'!AN34+'2 - Eltis SlaveAssessment'!AP34+'2 - Eltis SlaveAssessment'!AR34+'2 - Eltis SlaveAssessment'!AX34+'2 - Eltis SlaveAssessment'!AZ34+'2 - Eltis SlaveAssessment'!BB34+'2 - Eltis SlaveAssessment'!BD34+'2 - Eltis SlaveAssessment'!BF34+'2 - Eltis SlaveAssessment'!BH34</f>
        <v>0</v>
      </c>
      <c r="K34" s="8">
        <f>'2 - Eltis SlaveAssessment'!O34+'2 - Eltis SlaveAssessment'!Q34+'2 - Eltis SlaveAssessment'!S34+'2 - Eltis SlaveAssessment'!U34+'2 - Eltis SlaveAssessment'!W34+'2 - Eltis SlaveAssessment'!Y34+'2 - Eltis SlaveAssessment'!AA34+'2 - Eltis SlaveAssessment'!AC34+'2 - Eltis SlaveAssessment'!AE34+'2 - Eltis SlaveAssessment'!AG34+'2 - Eltis SlaveAssessment'!AI34+'2 - Eltis SlaveAssessment'!AK34+'2 - Eltis SlaveAssessment'!AM34+'2 - Eltis SlaveAssessment'!AO34+'2 - Eltis SlaveAssessment'!AQ34+'2 - Eltis SlaveAssessment'!AS34+'2 - Eltis SlaveAssessment'!AY34+'2 - Eltis SlaveAssessment'!BA34+'2 - Eltis SlaveAssessment'!BC34+'2 - Eltis SlaveAssessment'!BE34+'2 - Eltis SlaveAssessment'!BG34+'2 - Eltis SlaveAssessment'!BI34</f>
        <v>0</v>
      </c>
      <c r="M34" s="8">
        <f>'1 - Eltis SlaveVoyages'!GF34</f>
        <v>0</v>
      </c>
      <c r="N34" s="8">
        <f>'1 - Eltis SlaveVoyages'!GG34</f>
        <v>0</v>
      </c>
      <c r="O34" s="8">
        <f>'1 - Eltis SlaveVoyages'!BZ34</f>
        <v>0</v>
      </c>
      <c r="P34" s="8">
        <f>'1 - Eltis SlaveVoyages'!CA34</f>
        <v>0</v>
      </c>
      <c r="Q34" s="8">
        <f>'1 - Eltis SlaveVoyages'!CB34</f>
        <v>0</v>
      </c>
      <c r="R34" s="8">
        <f>'1 - Eltis SlaveVoyages'!CC34</f>
        <v>0</v>
      </c>
      <c r="S34" s="8">
        <f>'1 - Eltis SlaveVoyages'!EL34+'1 - Eltis SlaveVoyages'!EN34+'1 - Eltis SlaveVoyages'!EP34+'1 - Eltis SlaveVoyages'!ER34+'1 - Eltis SlaveVoyages'!ET34</f>
        <v>0</v>
      </c>
      <c r="T34" s="8">
        <f>'1 - Eltis SlaveVoyages'!EM34+'1 - Eltis SlaveVoyages'!EO34+'1 - Eltis SlaveVoyages'!EQ34+'1 - Eltis SlaveVoyages'!ES34+'1 - Eltis SlaveVoyages'!EU34</f>
        <v>0</v>
      </c>
      <c r="U34" s="8">
        <f>'1 - Eltis SlaveVoyages'!BR34+'1 - Eltis SlaveVoyages'!BT34+'1 - Eltis SlaveVoyages'!BV34+'1 - Eltis SlaveVoyages'!CF34+'1 - Eltis SlaveVoyages'!CH34+'1 - Eltis SlaveVoyages'!CJ34+'1 - Eltis SlaveVoyages'!CL34+'1 - Eltis SlaveVoyages'!CN34+'1 - Eltis SlaveVoyages'!CP34+'1 - Eltis SlaveVoyages'!CR34+'1 - Eltis SlaveVoyages'!CT34+'1 - Eltis SlaveVoyages'!CV34+'1 - Eltis SlaveVoyages'!CX34+'1 - Eltis SlaveVoyages'!CZ34+'1 - Eltis SlaveVoyages'!DB34+'1 - Eltis SlaveVoyages'!DD34+'1 - Eltis SlaveVoyages'!DF34+'1 - Eltis SlaveVoyages'!DH34+'1 - Eltis SlaveVoyages'!DJ34+'1 - Eltis SlaveVoyages'!DL34+'1 - Eltis SlaveVoyages'!DN34+'1 - Eltis SlaveVoyages'!DP34+'1 - Eltis SlaveVoyages'!DR34+'1 - Eltis SlaveVoyages'!DT34+'1 - Eltis SlaveVoyages'!DV34+'1 - Eltis SlaveVoyages'!DX34+'1 - Eltis SlaveVoyages'!DZ34+'1 - Eltis SlaveVoyages'!EB34+'1 - Eltis SlaveVoyages'!ED34+'1 - Eltis SlaveVoyages'!EF34+'1 - Eltis SlaveVoyages'!EH34+'1 - Eltis SlaveVoyages'!EJ34+'1 - Eltis SlaveVoyages'!FP34+'1 - Eltis SlaveVoyages'!FT34+'1 - Eltis SlaveVoyages'!FV34</f>
        <v>0</v>
      </c>
      <c r="V34" s="8">
        <f>'1 - Eltis SlaveVoyages'!BS34+'1 - Eltis SlaveVoyages'!BU34+'1 - Eltis SlaveVoyages'!BW34+'1 - Eltis SlaveVoyages'!CG34+'1 - Eltis SlaveVoyages'!CI34+'1 - Eltis SlaveVoyages'!CK34+'1 - Eltis SlaveVoyages'!CM34+'1 - Eltis SlaveVoyages'!CO34+'1 - Eltis SlaveVoyages'!CQ34+'1 - Eltis SlaveVoyages'!CS34+'1 - Eltis SlaveVoyages'!CU34+'1 - Eltis SlaveVoyages'!CW34+'1 - Eltis SlaveVoyages'!CY34+'1 - Eltis SlaveVoyages'!DA34+'1 - Eltis SlaveVoyages'!DC34+'1 - Eltis SlaveVoyages'!DE34+'1 - Eltis SlaveVoyages'!DG34+'1 - Eltis SlaveVoyages'!DI34+'1 - Eltis SlaveVoyages'!DK34+'1 - Eltis SlaveVoyages'!DM34+'1 - Eltis SlaveVoyages'!DO34+'1 - Eltis SlaveVoyages'!DQ34+'1 - Eltis SlaveVoyages'!DS34+'1 - Eltis SlaveVoyages'!DU34+'1 - Eltis SlaveVoyages'!DW34+'1 - Eltis SlaveVoyages'!DY34+'1 - Eltis SlaveVoyages'!EA34+'1 - Eltis SlaveVoyages'!EC34+'1 - Eltis SlaveVoyages'!EE34+'1 - Eltis SlaveVoyages'!EG34+'1 - Eltis SlaveVoyages'!EI34+'1 - Eltis SlaveVoyages'!EK34+'1 - Eltis SlaveVoyages'!FQ34+'1 - Eltis SlaveVoyages'!FU34+'1 - Eltis SlaveVoyages'!FW34</f>
        <v>0</v>
      </c>
      <c r="AE34" s="11">
        <f t="shared" si="0"/>
        <v>0</v>
      </c>
      <c r="AG34" s="51">
        <f t="shared" si="2"/>
        <v>0</v>
      </c>
      <c r="AH34" s="52">
        <f t="shared" si="3"/>
        <v>0</v>
      </c>
      <c r="AI34" s="52">
        <f t="shared" si="4"/>
        <v>0</v>
      </c>
      <c r="AJ34" s="52">
        <f t="shared" si="5"/>
        <v>0</v>
      </c>
      <c r="AK34" s="52">
        <f t="shared" si="6"/>
        <v>0</v>
      </c>
      <c r="AL34" s="52">
        <f t="shared" si="7"/>
        <v>0</v>
      </c>
      <c r="AM34" s="52">
        <f t="shared" si="8"/>
        <v>0</v>
      </c>
      <c r="AN34" s="52">
        <f t="shared" si="9"/>
        <v>0</v>
      </c>
      <c r="AO34" s="52">
        <f t="shared" si="10"/>
        <v>0</v>
      </c>
      <c r="AP34" s="52">
        <f t="shared" si="11"/>
        <v>0</v>
      </c>
      <c r="AQ34" s="52">
        <f t="shared" si="12"/>
        <v>0</v>
      </c>
      <c r="AR34" s="56">
        <f t="shared" si="13"/>
        <v>0</v>
      </c>
      <c r="AT34" s="8" t="str">
        <f>IF('4 - Prijzen'!O38&gt;0,'4 - Prijzen'!O38,"")</f>
        <v/>
      </c>
      <c r="AU34" s="8" t="str">
        <f>IF('4 - Prijzen'!P38&gt;0,'4 - Prijzen'!P38,"")</f>
        <v/>
      </c>
      <c r="AV34" s="8" t="str">
        <f>IF('4 - Prijzen'!BC38&gt;0,'4 - Prijzen'!BC38,"")</f>
        <v/>
      </c>
      <c r="AW34" s="8" t="str">
        <f>IF('4 - Prijzen'!BD38&gt;0,'4 - Prijzen'!BD38,"")</f>
        <v/>
      </c>
      <c r="AY34" s="8" t="str">
        <f>IF('4 - Prijzen'!BF38&gt;0,'4 - Prijzen'!BF38,"")</f>
        <v/>
      </c>
      <c r="AZ34" s="8" t="str">
        <f>IF('4 - Prijzen'!BG38&gt;0,'4 - Prijzen'!BG38,"")</f>
        <v/>
      </c>
      <c r="BA34" s="8" t="str">
        <f>IF('4 - Prijzen'!BV38&gt;0,'4 - Prijzen'!BV38,"")</f>
        <v/>
      </c>
      <c r="BB34" s="8" t="str">
        <f>IF('4 - Prijzen'!BW38&gt;0,'4 - Prijzen'!BW38,"")</f>
        <v/>
      </c>
      <c r="BI34" s="87">
        <f t="shared" si="15"/>
        <v>0.629</v>
      </c>
      <c r="BJ34" s="87">
        <f t="shared" si="16"/>
        <v>0.66666666666666663</v>
      </c>
      <c r="BK34" s="84">
        <f t="shared" si="14"/>
        <v>0.8763333333333333</v>
      </c>
      <c r="CN34">
        <f t="shared" si="17"/>
        <v>90</v>
      </c>
      <c r="CO34">
        <f t="shared" si="17"/>
        <v>110</v>
      </c>
      <c r="CP34" s="8">
        <f t="shared" si="18"/>
        <v>0</v>
      </c>
      <c r="CQ34" s="8">
        <f t="shared" si="19"/>
        <v>0</v>
      </c>
    </row>
    <row r="35" spans="1:95" x14ac:dyDescent="0.25">
      <c r="A35">
        <v>1627</v>
      </c>
      <c r="B35" s="8">
        <f>'2 - Eltis SlaveAssessment'!BX35</f>
        <v>0</v>
      </c>
      <c r="C35" s="8">
        <f>'2 - Eltis SlaveAssessment'!BY35</f>
        <v>0</v>
      </c>
      <c r="D35" s="8">
        <f>'2 - Eltis SlaveAssessment'!AT35</f>
        <v>0</v>
      </c>
      <c r="E35" s="8">
        <f>'2 - Eltis SlaveAssessment'!AU35</f>
        <v>0</v>
      </c>
      <c r="F35" s="8">
        <f>'2 - Eltis SlaveAssessment'!AV35</f>
        <v>0</v>
      </c>
      <c r="G35" s="8">
        <f>'2 - Eltis SlaveAssessment'!AW35</f>
        <v>0</v>
      </c>
      <c r="H35" s="8">
        <f>'2 - Eltis SlaveAssessment'!BJ35+'2 - Eltis SlaveAssessment'!BL35+'2 - Eltis SlaveAssessment'!BN35+'2 - Eltis SlaveAssessment'!BP35+'2 - Eltis SlaveAssessment'!BR35</f>
        <v>0</v>
      </c>
      <c r="I35" s="8">
        <f>'2 - Eltis SlaveAssessment'!BK35+'2 - Eltis SlaveAssessment'!BM35+'2 - Eltis SlaveAssessment'!BO35+'2 - Eltis SlaveAssessment'!BQ35+'2 - Eltis SlaveAssessment'!BS35</f>
        <v>0</v>
      </c>
      <c r="J35" s="8">
        <f>'2 - Eltis SlaveAssessment'!N35+'2 - Eltis SlaveAssessment'!P35+'2 - Eltis SlaveAssessment'!R35+'2 - Eltis SlaveAssessment'!T35+'2 - Eltis SlaveAssessment'!V35+'2 - Eltis SlaveAssessment'!X35+'2 - Eltis SlaveAssessment'!Z35+'2 - Eltis SlaveAssessment'!AB35+'2 - Eltis SlaveAssessment'!AD35+'2 - Eltis SlaveAssessment'!AF35+'2 - Eltis SlaveAssessment'!AH35+'2 - Eltis SlaveAssessment'!AJ35+'2 - Eltis SlaveAssessment'!AL35+'2 - Eltis SlaveAssessment'!AN35+'2 - Eltis SlaveAssessment'!AP35+'2 - Eltis SlaveAssessment'!AR35+'2 - Eltis SlaveAssessment'!AX35+'2 - Eltis SlaveAssessment'!AZ35+'2 - Eltis SlaveAssessment'!BB35+'2 - Eltis SlaveAssessment'!BD35+'2 - Eltis SlaveAssessment'!BF35+'2 - Eltis SlaveAssessment'!BH35</f>
        <v>0</v>
      </c>
      <c r="K35" s="8">
        <f>'2 - Eltis SlaveAssessment'!O35+'2 - Eltis SlaveAssessment'!Q35+'2 - Eltis SlaveAssessment'!S35+'2 - Eltis SlaveAssessment'!U35+'2 - Eltis SlaveAssessment'!W35+'2 - Eltis SlaveAssessment'!Y35+'2 - Eltis SlaveAssessment'!AA35+'2 - Eltis SlaveAssessment'!AC35+'2 - Eltis SlaveAssessment'!AE35+'2 - Eltis SlaveAssessment'!AG35+'2 - Eltis SlaveAssessment'!AI35+'2 - Eltis SlaveAssessment'!AK35+'2 - Eltis SlaveAssessment'!AM35+'2 - Eltis SlaveAssessment'!AO35+'2 - Eltis SlaveAssessment'!AQ35+'2 - Eltis SlaveAssessment'!AS35+'2 - Eltis SlaveAssessment'!AY35+'2 - Eltis SlaveAssessment'!BA35+'2 - Eltis SlaveAssessment'!BC35+'2 - Eltis SlaveAssessment'!BE35+'2 - Eltis SlaveAssessment'!BG35+'2 - Eltis SlaveAssessment'!BI35</f>
        <v>0</v>
      </c>
      <c r="M35" s="8">
        <f>'1 - Eltis SlaveVoyages'!GF35</f>
        <v>0</v>
      </c>
      <c r="N35" s="8">
        <f>'1 - Eltis SlaveVoyages'!GG35</f>
        <v>0</v>
      </c>
      <c r="O35" s="8">
        <f>'1 - Eltis SlaveVoyages'!BZ35</f>
        <v>0</v>
      </c>
      <c r="P35" s="8">
        <f>'1 - Eltis SlaveVoyages'!CA35</f>
        <v>0</v>
      </c>
      <c r="Q35" s="8">
        <f>'1 - Eltis SlaveVoyages'!CB35</f>
        <v>0</v>
      </c>
      <c r="R35" s="8">
        <f>'1 - Eltis SlaveVoyages'!CC35</f>
        <v>0</v>
      </c>
      <c r="S35" s="8">
        <f>'1 - Eltis SlaveVoyages'!EL35+'1 - Eltis SlaveVoyages'!EN35+'1 - Eltis SlaveVoyages'!EP35+'1 - Eltis SlaveVoyages'!ER35+'1 - Eltis SlaveVoyages'!ET35</f>
        <v>0</v>
      </c>
      <c r="T35" s="8">
        <f>'1 - Eltis SlaveVoyages'!EM35+'1 - Eltis SlaveVoyages'!EO35+'1 - Eltis SlaveVoyages'!EQ35+'1 - Eltis SlaveVoyages'!ES35+'1 - Eltis SlaveVoyages'!EU35</f>
        <v>0</v>
      </c>
      <c r="U35" s="8">
        <f>'1 - Eltis SlaveVoyages'!BR35+'1 - Eltis SlaveVoyages'!BT35+'1 - Eltis SlaveVoyages'!BV35+'1 - Eltis SlaveVoyages'!CF35+'1 - Eltis SlaveVoyages'!CH35+'1 - Eltis SlaveVoyages'!CJ35+'1 - Eltis SlaveVoyages'!CL35+'1 - Eltis SlaveVoyages'!CN35+'1 - Eltis SlaveVoyages'!CP35+'1 - Eltis SlaveVoyages'!CR35+'1 - Eltis SlaveVoyages'!CT35+'1 - Eltis SlaveVoyages'!CV35+'1 - Eltis SlaveVoyages'!CX35+'1 - Eltis SlaveVoyages'!CZ35+'1 - Eltis SlaveVoyages'!DB35+'1 - Eltis SlaveVoyages'!DD35+'1 - Eltis SlaveVoyages'!DF35+'1 - Eltis SlaveVoyages'!DH35+'1 - Eltis SlaveVoyages'!DJ35+'1 - Eltis SlaveVoyages'!DL35+'1 - Eltis SlaveVoyages'!DN35+'1 - Eltis SlaveVoyages'!DP35+'1 - Eltis SlaveVoyages'!DR35+'1 - Eltis SlaveVoyages'!DT35+'1 - Eltis SlaveVoyages'!DV35+'1 - Eltis SlaveVoyages'!DX35+'1 - Eltis SlaveVoyages'!DZ35+'1 - Eltis SlaveVoyages'!EB35+'1 - Eltis SlaveVoyages'!ED35+'1 - Eltis SlaveVoyages'!EF35+'1 - Eltis SlaveVoyages'!EH35+'1 - Eltis SlaveVoyages'!EJ35+'1 - Eltis SlaveVoyages'!FP35+'1 - Eltis SlaveVoyages'!FT35+'1 - Eltis SlaveVoyages'!FV35</f>
        <v>0</v>
      </c>
      <c r="V35" s="8">
        <f>'1 - Eltis SlaveVoyages'!BS35+'1 - Eltis SlaveVoyages'!BU35+'1 - Eltis SlaveVoyages'!BW35+'1 - Eltis SlaveVoyages'!CG35+'1 - Eltis SlaveVoyages'!CI35+'1 - Eltis SlaveVoyages'!CK35+'1 - Eltis SlaveVoyages'!CM35+'1 - Eltis SlaveVoyages'!CO35+'1 - Eltis SlaveVoyages'!CQ35+'1 - Eltis SlaveVoyages'!CS35+'1 - Eltis SlaveVoyages'!CU35+'1 - Eltis SlaveVoyages'!CW35+'1 - Eltis SlaveVoyages'!CY35+'1 - Eltis SlaveVoyages'!DA35+'1 - Eltis SlaveVoyages'!DC35+'1 - Eltis SlaveVoyages'!DE35+'1 - Eltis SlaveVoyages'!DG35+'1 - Eltis SlaveVoyages'!DI35+'1 - Eltis SlaveVoyages'!DK35+'1 - Eltis SlaveVoyages'!DM35+'1 - Eltis SlaveVoyages'!DO35+'1 - Eltis SlaveVoyages'!DQ35+'1 - Eltis SlaveVoyages'!DS35+'1 - Eltis SlaveVoyages'!DU35+'1 - Eltis SlaveVoyages'!DW35+'1 - Eltis SlaveVoyages'!DY35+'1 - Eltis SlaveVoyages'!EA35+'1 - Eltis SlaveVoyages'!EC35+'1 - Eltis SlaveVoyages'!EE35+'1 - Eltis SlaveVoyages'!EG35+'1 - Eltis SlaveVoyages'!EI35+'1 - Eltis SlaveVoyages'!EK35+'1 - Eltis SlaveVoyages'!FQ35+'1 - Eltis SlaveVoyages'!FU35+'1 - Eltis SlaveVoyages'!FW35</f>
        <v>0</v>
      </c>
      <c r="AE35" s="11">
        <f t="shared" si="0"/>
        <v>0</v>
      </c>
      <c r="AG35" s="51">
        <f t="shared" si="2"/>
        <v>0</v>
      </c>
      <c r="AH35" s="52">
        <f t="shared" si="3"/>
        <v>0</v>
      </c>
      <c r="AI35" s="52">
        <f t="shared" si="4"/>
        <v>0</v>
      </c>
      <c r="AJ35" s="52">
        <f t="shared" si="5"/>
        <v>0</v>
      </c>
      <c r="AK35" s="52">
        <f t="shared" si="6"/>
        <v>0</v>
      </c>
      <c r="AL35" s="52">
        <f t="shared" si="7"/>
        <v>0</v>
      </c>
      <c r="AM35" s="52">
        <f t="shared" si="8"/>
        <v>0</v>
      </c>
      <c r="AN35" s="52">
        <f t="shared" si="9"/>
        <v>0</v>
      </c>
      <c r="AO35" s="52">
        <f t="shared" si="10"/>
        <v>0</v>
      </c>
      <c r="AP35" s="52">
        <f t="shared" si="11"/>
        <v>0</v>
      </c>
      <c r="AQ35" s="52">
        <f t="shared" si="12"/>
        <v>0</v>
      </c>
      <c r="AR35" s="56">
        <f t="shared" si="13"/>
        <v>0</v>
      </c>
      <c r="AT35" s="8" t="str">
        <f>IF('4 - Prijzen'!O39&gt;0,'4 - Prijzen'!O39,"")</f>
        <v/>
      </c>
      <c r="AU35" s="8" t="str">
        <f>IF('4 - Prijzen'!P39&gt;0,'4 - Prijzen'!P39,"")</f>
        <v/>
      </c>
      <c r="AV35" s="8" t="str">
        <f>IF('4 - Prijzen'!BC39&gt;0,'4 - Prijzen'!BC39,"")</f>
        <v/>
      </c>
      <c r="AW35" s="8" t="str">
        <f>IF('4 - Prijzen'!BD39&gt;0,'4 - Prijzen'!BD39,"")</f>
        <v/>
      </c>
      <c r="AY35" s="8" t="str">
        <f>IF('4 - Prijzen'!BF39&gt;0,'4 - Prijzen'!BF39,"")</f>
        <v/>
      </c>
      <c r="AZ35" s="8" t="str">
        <f>IF('4 - Prijzen'!BG39&gt;0,'4 - Prijzen'!BG39,"")</f>
        <v/>
      </c>
      <c r="BA35" s="8" t="str">
        <f>IF('4 - Prijzen'!BV39&gt;0,'4 - Prijzen'!BV39,"")</f>
        <v/>
      </c>
      <c r="BB35" s="8" t="str">
        <f>IF('4 - Prijzen'!BW39&gt;0,'4 - Prijzen'!BW39,"")</f>
        <v/>
      </c>
      <c r="BI35" s="87">
        <f t="shared" si="15"/>
        <v>0.629</v>
      </c>
      <c r="BJ35" s="87">
        <f t="shared" si="16"/>
        <v>0.66666666666666663</v>
      </c>
      <c r="BK35" s="84">
        <f t="shared" si="14"/>
        <v>0.8763333333333333</v>
      </c>
      <c r="CN35">
        <f t="shared" si="17"/>
        <v>90</v>
      </c>
      <c r="CO35">
        <f t="shared" si="17"/>
        <v>110</v>
      </c>
      <c r="CP35" s="8">
        <f t="shared" si="18"/>
        <v>0</v>
      </c>
      <c r="CQ35" s="8">
        <f t="shared" si="19"/>
        <v>0</v>
      </c>
    </row>
    <row r="36" spans="1:95" x14ac:dyDescent="0.25">
      <c r="A36">
        <v>1628</v>
      </c>
      <c r="B36" s="8">
        <f>'2 - Eltis SlaveAssessment'!BX36</f>
        <v>0</v>
      </c>
      <c r="C36" s="8">
        <f>'2 - Eltis SlaveAssessment'!BY36</f>
        <v>0</v>
      </c>
      <c r="D36" s="8">
        <f>'2 - Eltis SlaveAssessment'!AT36</f>
        <v>0</v>
      </c>
      <c r="E36" s="8">
        <f>'2 - Eltis SlaveAssessment'!AU36</f>
        <v>0</v>
      </c>
      <c r="F36" s="8">
        <f>'2 - Eltis SlaveAssessment'!AV36</f>
        <v>0</v>
      </c>
      <c r="G36" s="8">
        <f>'2 - Eltis SlaveAssessment'!AW36</f>
        <v>0</v>
      </c>
      <c r="H36" s="8">
        <f>'2 - Eltis SlaveAssessment'!BJ36+'2 - Eltis SlaveAssessment'!BL36+'2 - Eltis SlaveAssessment'!BN36+'2 - Eltis SlaveAssessment'!BP36+'2 - Eltis SlaveAssessment'!BR36</f>
        <v>0</v>
      </c>
      <c r="I36" s="8">
        <f>'2 - Eltis SlaveAssessment'!BK36+'2 - Eltis SlaveAssessment'!BM36+'2 - Eltis SlaveAssessment'!BO36+'2 - Eltis SlaveAssessment'!BQ36+'2 - Eltis SlaveAssessment'!BS36</f>
        <v>0</v>
      </c>
      <c r="J36" s="8">
        <f>'2 - Eltis SlaveAssessment'!N36+'2 - Eltis SlaveAssessment'!P36+'2 - Eltis SlaveAssessment'!R36+'2 - Eltis SlaveAssessment'!T36+'2 - Eltis SlaveAssessment'!V36+'2 - Eltis SlaveAssessment'!X36+'2 - Eltis SlaveAssessment'!Z36+'2 - Eltis SlaveAssessment'!AB36+'2 - Eltis SlaveAssessment'!AD36+'2 - Eltis SlaveAssessment'!AF36+'2 - Eltis SlaveAssessment'!AH36+'2 - Eltis SlaveAssessment'!AJ36+'2 - Eltis SlaveAssessment'!AL36+'2 - Eltis SlaveAssessment'!AN36+'2 - Eltis SlaveAssessment'!AP36+'2 - Eltis SlaveAssessment'!AR36+'2 - Eltis SlaveAssessment'!AX36+'2 - Eltis SlaveAssessment'!AZ36+'2 - Eltis SlaveAssessment'!BB36+'2 - Eltis SlaveAssessment'!BD36+'2 - Eltis SlaveAssessment'!BF36+'2 - Eltis SlaveAssessment'!BH36</f>
        <v>0</v>
      </c>
      <c r="K36" s="8">
        <f>'2 - Eltis SlaveAssessment'!O36+'2 - Eltis SlaveAssessment'!Q36+'2 - Eltis SlaveAssessment'!S36+'2 - Eltis SlaveAssessment'!U36+'2 - Eltis SlaveAssessment'!W36+'2 - Eltis SlaveAssessment'!Y36+'2 - Eltis SlaveAssessment'!AA36+'2 - Eltis SlaveAssessment'!AC36+'2 - Eltis SlaveAssessment'!AE36+'2 - Eltis SlaveAssessment'!AG36+'2 - Eltis SlaveAssessment'!AI36+'2 - Eltis SlaveAssessment'!AK36+'2 - Eltis SlaveAssessment'!AM36+'2 - Eltis SlaveAssessment'!AO36+'2 - Eltis SlaveAssessment'!AQ36+'2 - Eltis SlaveAssessment'!AS36+'2 - Eltis SlaveAssessment'!AY36+'2 - Eltis SlaveAssessment'!BA36+'2 - Eltis SlaveAssessment'!BC36+'2 - Eltis SlaveAssessment'!BE36+'2 - Eltis SlaveAssessment'!BG36+'2 - Eltis SlaveAssessment'!BI36</f>
        <v>0</v>
      </c>
      <c r="M36" s="8">
        <f>'1 - Eltis SlaveVoyages'!GF36</f>
        <v>0</v>
      </c>
      <c r="N36" s="8">
        <f>'1 - Eltis SlaveVoyages'!GG36</f>
        <v>0</v>
      </c>
      <c r="O36" s="8">
        <f>'1 - Eltis SlaveVoyages'!BZ36</f>
        <v>0</v>
      </c>
      <c r="P36" s="8">
        <f>'1 - Eltis SlaveVoyages'!CA36</f>
        <v>0</v>
      </c>
      <c r="Q36" s="8">
        <f>'1 - Eltis SlaveVoyages'!CB36</f>
        <v>0</v>
      </c>
      <c r="R36" s="8">
        <f>'1 - Eltis SlaveVoyages'!CC36</f>
        <v>0</v>
      </c>
      <c r="S36" s="8">
        <f>'1 - Eltis SlaveVoyages'!EL36+'1 - Eltis SlaveVoyages'!EN36+'1 - Eltis SlaveVoyages'!EP36+'1 - Eltis SlaveVoyages'!ER36+'1 - Eltis SlaveVoyages'!ET36</f>
        <v>0</v>
      </c>
      <c r="T36" s="8">
        <f>'1 - Eltis SlaveVoyages'!EM36+'1 - Eltis SlaveVoyages'!EO36+'1 - Eltis SlaveVoyages'!EQ36+'1 - Eltis SlaveVoyages'!ES36+'1 - Eltis SlaveVoyages'!EU36</f>
        <v>0</v>
      </c>
      <c r="U36" s="8">
        <f>'1 - Eltis SlaveVoyages'!BR36+'1 - Eltis SlaveVoyages'!BT36+'1 - Eltis SlaveVoyages'!BV36+'1 - Eltis SlaveVoyages'!CF36+'1 - Eltis SlaveVoyages'!CH36+'1 - Eltis SlaveVoyages'!CJ36+'1 - Eltis SlaveVoyages'!CL36+'1 - Eltis SlaveVoyages'!CN36+'1 - Eltis SlaveVoyages'!CP36+'1 - Eltis SlaveVoyages'!CR36+'1 - Eltis SlaveVoyages'!CT36+'1 - Eltis SlaveVoyages'!CV36+'1 - Eltis SlaveVoyages'!CX36+'1 - Eltis SlaveVoyages'!CZ36+'1 - Eltis SlaveVoyages'!DB36+'1 - Eltis SlaveVoyages'!DD36+'1 - Eltis SlaveVoyages'!DF36+'1 - Eltis SlaveVoyages'!DH36+'1 - Eltis SlaveVoyages'!DJ36+'1 - Eltis SlaveVoyages'!DL36+'1 - Eltis SlaveVoyages'!DN36+'1 - Eltis SlaveVoyages'!DP36+'1 - Eltis SlaveVoyages'!DR36+'1 - Eltis SlaveVoyages'!DT36+'1 - Eltis SlaveVoyages'!DV36+'1 - Eltis SlaveVoyages'!DX36+'1 - Eltis SlaveVoyages'!DZ36+'1 - Eltis SlaveVoyages'!EB36+'1 - Eltis SlaveVoyages'!ED36+'1 - Eltis SlaveVoyages'!EF36+'1 - Eltis SlaveVoyages'!EH36+'1 - Eltis SlaveVoyages'!EJ36+'1 - Eltis SlaveVoyages'!FP36+'1 - Eltis SlaveVoyages'!FT36+'1 - Eltis SlaveVoyages'!FV36</f>
        <v>0</v>
      </c>
      <c r="V36" s="8">
        <f>'1 - Eltis SlaveVoyages'!BS36+'1 - Eltis SlaveVoyages'!BU36+'1 - Eltis SlaveVoyages'!BW36+'1 - Eltis SlaveVoyages'!CG36+'1 - Eltis SlaveVoyages'!CI36+'1 - Eltis SlaveVoyages'!CK36+'1 - Eltis SlaveVoyages'!CM36+'1 - Eltis SlaveVoyages'!CO36+'1 - Eltis SlaveVoyages'!CQ36+'1 - Eltis SlaveVoyages'!CS36+'1 - Eltis SlaveVoyages'!CU36+'1 - Eltis SlaveVoyages'!CW36+'1 - Eltis SlaveVoyages'!CY36+'1 - Eltis SlaveVoyages'!DA36+'1 - Eltis SlaveVoyages'!DC36+'1 - Eltis SlaveVoyages'!DE36+'1 - Eltis SlaveVoyages'!DG36+'1 - Eltis SlaveVoyages'!DI36+'1 - Eltis SlaveVoyages'!DK36+'1 - Eltis SlaveVoyages'!DM36+'1 - Eltis SlaveVoyages'!DO36+'1 - Eltis SlaveVoyages'!DQ36+'1 - Eltis SlaveVoyages'!DS36+'1 - Eltis SlaveVoyages'!DU36+'1 - Eltis SlaveVoyages'!DW36+'1 - Eltis SlaveVoyages'!DY36+'1 - Eltis SlaveVoyages'!EA36+'1 - Eltis SlaveVoyages'!EC36+'1 - Eltis SlaveVoyages'!EE36+'1 - Eltis SlaveVoyages'!EG36+'1 - Eltis SlaveVoyages'!EI36+'1 - Eltis SlaveVoyages'!EK36+'1 - Eltis SlaveVoyages'!FQ36+'1 - Eltis SlaveVoyages'!FU36+'1 - Eltis SlaveVoyages'!FW36</f>
        <v>0</v>
      </c>
      <c r="AE36" s="11">
        <f t="shared" si="0"/>
        <v>0</v>
      </c>
      <c r="AG36" s="51">
        <f t="shared" si="2"/>
        <v>0</v>
      </c>
      <c r="AH36" s="52">
        <f t="shared" si="3"/>
        <v>0</v>
      </c>
      <c r="AI36" s="52">
        <f t="shared" si="4"/>
        <v>0</v>
      </c>
      <c r="AJ36" s="52">
        <f t="shared" si="5"/>
        <v>0</v>
      </c>
      <c r="AK36" s="52">
        <f t="shared" si="6"/>
        <v>0</v>
      </c>
      <c r="AL36" s="52">
        <f t="shared" si="7"/>
        <v>0</v>
      </c>
      <c r="AM36" s="52">
        <f t="shared" si="8"/>
        <v>0</v>
      </c>
      <c r="AN36" s="52">
        <f t="shared" si="9"/>
        <v>0</v>
      </c>
      <c r="AO36" s="52">
        <f t="shared" si="10"/>
        <v>0</v>
      </c>
      <c r="AP36" s="52">
        <f t="shared" si="11"/>
        <v>0</v>
      </c>
      <c r="AQ36" s="52">
        <f t="shared" si="12"/>
        <v>0</v>
      </c>
      <c r="AR36" s="56">
        <f t="shared" si="13"/>
        <v>0</v>
      </c>
      <c r="AT36" s="8" t="str">
        <f>IF('4 - Prijzen'!O40&gt;0,'4 - Prijzen'!O40,"")</f>
        <v/>
      </c>
      <c r="AU36" s="8" t="str">
        <f>IF('4 - Prijzen'!P40&gt;0,'4 - Prijzen'!P40,"")</f>
        <v/>
      </c>
      <c r="AV36" s="8" t="str">
        <f>IF('4 - Prijzen'!BC40&gt;0,'4 - Prijzen'!BC40,"")</f>
        <v/>
      </c>
      <c r="AW36" s="8" t="str">
        <f>IF('4 - Prijzen'!BD40&gt;0,'4 - Prijzen'!BD40,"")</f>
        <v/>
      </c>
      <c r="AY36" s="8" t="str">
        <f>IF('4 - Prijzen'!BF40&gt;0,'4 - Prijzen'!BF40,"")</f>
        <v/>
      </c>
      <c r="AZ36" s="8" t="str">
        <f>IF('4 - Prijzen'!BG40&gt;0,'4 - Prijzen'!BG40,"")</f>
        <v/>
      </c>
      <c r="BA36" s="8" t="str">
        <f>IF('4 - Prijzen'!BV40&gt;0,'4 - Prijzen'!BV40,"")</f>
        <v/>
      </c>
      <c r="BB36" s="8" t="str">
        <f>IF('4 - Prijzen'!BW40&gt;0,'4 - Prijzen'!BW40,"")</f>
        <v/>
      </c>
      <c r="BI36" s="87">
        <f t="shared" si="15"/>
        <v>0.629</v>
      </c>
      <c r="BJ36" s="87">
        <f t="shared" si="16"/>
        <v>0.66666666666666663</v>
      </c>
      <c r="BK36" s="84">
        <f t="shared" si="14"/>
        <v>0.8763333333333333</v>
      </c>
      <c r="CN36">
        <f t="shared" si="17"/>
        <v>90</v>
      </c>
      <c r="CO36">
        <f t="shared" si="17"/>
        <v>110</v>
      </c>
      <c r="CP36" s="8">
        <f t="shared" si="18"/>
        <v>0</v>
      </c>
      <c r="CQ36" s="8">
        <f t="shared" si="19"/>
        <v>0</v>
      </c>
    </row>
    <row r="37" spans="1:95" x14ac:dyDescent="0.25">
      <c r="A37">
        <v>1629</v>
      </c>
      <c r="B37" s="8">
        <f>'2 - Eltis SlaveAssessment'!BX37</f>
        <v>0</v>
      </c>
      <c r="C37" s="8">
        <f>'2 - Eltis SlaveAssessment'!BY37</f>
        <v>0</v>
      </c>
      <c r="D37" s="8">
        <f>'2 - Eltis SlaveAssessment'!AT37</f>
        <v>0</v>
      </c>
      <c r="E37" s="8">
        <f>'2 - Eltis SlaveAssessment'!AU37</f>
        <v>0</v>
      </c>
      <c r="F37" s="8">
        <f>'2 - Eltis SlaveAssessment'!AV37</f>
        <v>0</v>
      </c>
      <c r="G37" s="8">
        <f>'2 - Eltis SlaveAssessment'!AW37</f>
        <v>0</v>
      </c>
      <c r="H37" s="8">
        <f>'2 - Eltis SlaveAssessment'!BJ37+'2 - Eltis SlaveAssessment'!BL37+'2 - Eltis SlaveAssessment'!BN37+'2 - Eltis SlaveAssessment'!BP37+'2 - Eltis SlaveAssessment'!BR37</f>
        <v>0</v>
      </c>
      <c r="I37" s="8">
        <f>'2 - Eltis SlaveAssessment'!BK37+'2 - Eltis SlaveAssessment'!BM37+'2 - Eltis SlaveAssessment'!BO37+'2 - Eltis SlaveAssessment'!BQ37+'2 - Eltis SlaveAssessment'!BS37</f>
        <v>0</v>
      </c>
      <c r="J37" s="8">
        <f>'2 - Eltis SlaveAssessment'!N37+'2 - Eltis SlaveAssessment'!P37+'2 - Eltis SlaveAssessment'!R37+'2 - Eltis SlaveAssessment'!T37+'2 - Eltis SlaveAssessment'!V37+'2 - Eltis SlaveAssessment'!X37+'2 - Eltis SlaveAssessment'!Z37+'2 - Eltis SlaveAssessment'!AB37+'2 - Eltis SlaveAssessment'!AD37+'2 - Eltis SlaveAssessment'!AF37+'2 - Eltis SlaveAssessment'!AH37+'2 - Eltis SlaveAssessment'!AJ37+'2 - Eltis SlaveAssessment'!AL37+'2 - Eltis SlaveAssessment'!AN37+'2 - Eltis SlaveAssessment'!AP37+'2 - Eltis SlaveAssessment'!AR37+'2 - Eltis SlaveAssessment'!AX37+'2 - Eltis SlaveAssessment'!AZ37+'2 - Eltis SlaveAssessment'!BB37+'2 - Eltis SlaveAssessment'!BD37+'2 - Eltis SlaveAssessment'!BF37+'2 - Eltis SlaveAssessment'!BH37</f>
        <v>0</v>
      </c>
      <c r="K37" s="8">
        <f>'2 - Eltis SlaveAssessment'!O37+'2 - Eltis SlaveAssessment'!Q37+'2 - Eltis SlaveAssessment'!S37+'2 - Eltis SlaveAssessment'!U37+'2 - Eltis SlaveAssessment'!W37+'2 - Eltis SlaveAssessment'!Y37+'2 - Eltis SlaveAssessment'!AA37+'2 - Eltis SlaveAssessment'!AC37+'2 - Eltis SlaveAssessment'!AE37+'2 - Eltis SlaveAssessment'!AG37+'2 - Eltis SlaveAssessment'!AI37+'2 - Eltis SlaveAssessment'!AK37+'2 - Eltis SlaveAssessment'!AM37+'2 - Eltis SlaveAssessment'!AO37+'2 - Eltis SlaveAssessment'!AQ37+'2 - Eltis SlaveAssessment'!AS37+'2 - Eltis SlaveAssessment'!AY37+'2 - Eltis SlaveAssessment'!BA37+'2 - Eltis SlaveAssessment'!BC37+'2 - Eltis SlaveAssessment'!BE37+'2 - Eltis SlaveAssessment'!BG37+'2 - Eltis SlaveAssessment'!BI37</f>
        <v>0</v>
      </c>
      <c r="M37" s="8">
        <f>'1 - Eltis SlaveVoyages'!GF37</f>
        <v>0</v>
      </c>
      <c r="N37" s="8">
        <f>'1 - Eltis SlaveVoyages'!GG37</f>
        <v>0</v>
      </c>
      <c r="O37" s="8">
        <f>'1 - Eltis SlaveVoyages'!BZ37</f>
        <v>0</v>
      </c>
      <c r="P37" s="8">
        <f>'1 - Eltis SlaveVoyages'!CA37</f>
        <v>0</v>
      </c>
      <c r="Q37" s="8">
        <f>'1 - Eltis SlaveVoyages'!CB37</f>
        <v>0</v>
      </c>
      <c r="R37" s="8">
        <f>'1 - Eltis SlaveVoyages'!CC37</f>
        <v>0</v>
      </c>
      <c r="S37" s="8">
        <f>'1 - Eltis SlaveVoyages'!EL37+'1 - Eltis SlaveVoyages'!EN37+'1 - Eltis SlaveVoyages'!EP37+'1 - Eltis SlaveVoyages'!ER37+'1 - Eltis SlaveVoyages'!ET37</f>
        <v>0</v>
      </c>
      <c r="T37" s="8">
        <f>'1 - Eltis SlaveVoyages'!EM37+'1 - Eltis SlaveVoyages'!EO37+'1 - Eltis SlaveVoyages'!EQ37+'1 - Eltis SlaveVoyages'!ES37+'1 - Eltis SlaveVoyages'!EU37</f>
        <v>0</v>
      </c>
      <c r="U37" s="8">
        <f>'1 - Eltis SlaveVoyages'!BR37+'1 - Eltis SlaveVoyages'!BT37+'1 - Eltis SlaveVoyages'!BV37+'1 - Eltis SlaveVoyages'!CF37+'1 - Eltis SlaveVoyages'!CH37+'1 - Eltis SlaveVoyages'!CJ37+'1 - Eltis SlaveVoyages'!CL37+'1 - Eltis SlaveVoyages'!CN37+'1 - Eltis SlaveVoyages'!CP37+'1 - Eltis SlaveVoyages'!CR37+'1 - Eltis SlaveVoyages'!CT37+'1 - Eltis SlaveVoyages'!CV37+'1 - Eltis SlaveVoyages'!CX37+'1 - Eltis SlaveVoyages'!CZ37+'1 - Eltis SlaveVoyages'!DB37+'1 - Eltis SlaveVoyages'!DD37+'1 - Eltis SlaveVoyages'!DF37+'1 - Eltis SlaveVoyages'!DH37+'1 - Eltis SlaveVoyages'!DJ37+'1 - Eltis SlaveVoyages'!DL37+'1 - Eltis SlaveVoyages'!DN37+'1 - Eltis SlaveVoyages'!DP37+'1 - Eltis SlaveVoyages'!DR37+'1 - Eltis SlaveVoyages'!DT37+'1 - Eltis SlaveVoyages'!DV37+'1 - Eltis SlaveVoyages'!DX37+'1 - Eltis SlaveVoyages'!DZ37+'1 - Eltis SlaveVoyages'!EB37+'1 - Eltis SlaveVoyages'!ED37+'1 - Eltis SlaveVoyages'!EF37+'1 - Eltis SlaveVoyages'!EH37+'1 - Eltis SlaveVoyages'!EJ37+'1 - Eltis SlaveVoyages'!FP37+'1 - Eltis SlaveVoyages'!FT37+'1 - Eltis SlaveVoyages'!FV37</f>
        <v>0</v>
      </c>
      <c r="V37" s="8">
        <f>'1 - Eltis SlaveVoyages'!BS37+'1 - Eltis SlaveVoyages'!BU37+'1 - Eltis SlaveVoyages'!BW37+'1 - Eltis SlaveVoyages'!CG37+'1 - Eltis SlaveVoyages'!CI37+'1 - Eltis SlaveVoyages'!CK37+'1 - Eltis SlaveVoyages'!CM37+'1 - Eltis SlaveVoyages'!CO37+'1 - Eltis SlaveVoyages'!CQ37+'1 - Eltis SlaveVoyages'!CS37+'1 - Eltis SlaveVoyages'!CU37+'1 - Eltis SlaveVoyages'!CW37+'1 - Eltis SlaveVoyages'!CY37+'1 - Eltis SlaveVoyages'!DA37+'1 - Eltis SlaveVoyages'!DC37+'1 - Eltis SlaveVoyages'!DE37+'1 - Eltis SlaveVoyages'!DG37+'1 - Eltis SlaveVoyages'!DI37+'1 - Eltis SlaveVoyages'!DK37+'1 - Eltis SlaveVoyages'!DM37+'1 - Eltis SlaveVoyages'!DO37+'1 - Eltis SlaveVoyages'!DQ37+'1 - Eltis SlaveVoyages'!DS37+'1 - Eltis SlaveVoyages'!DU37+'1 - Eltis SlaveVoyages'!DW37+'1 - Eltis SlaveVoyages'!DY37+'1 - Eltis SlaveVoyages'!EA37+'1 - Eltis SlaveVoyages'!EC37+'1 - Eltis SlaveVoyages'!EE37+'1 - Eltis SlaveVoyages'!EG37+'1 - Eltis SlaveVoyages'!EI37+'1 - Eltis SlaveVoyages'!EK37+'1 - Eltis SlaveVoyages'!FQ37+'1 - Eltis SlaveVoyages'!FU37+'1 - Eltis SlaveVoyages'!FW37</f>
        <v>0</v>
      </c>
      <c r="AE37" s="11">
        <f t="shared" si="0"/>
        <v>0</v>
      </c>
      <c r="AG37" s="51">
        <f t="shared" si="2"/>
        <v>0</v>
      </c>
      <c r="AH37" s="52">
        <f t="shared" si="3"/>
        <v>0</v>
      </c>
      <c r="AI37" s="52">
        <f t="shared" si="4"/>
        <v>0</v>
      </c>
      <c r="AJ37" s="52">
        <f t="shared" si="5"/>
        <v>0</v>
      </c>
      <c r="AK37" s="52">
        <f t="shared" si="6"/>
        <v>0</v>
      </c>
      <c r="AL37" s="52">
        <f t="shared" si="7"/>
        <v>0</v>
      </c>
      <c r="AM37" s="52">
        <f t="shared" si="8"/>
        <v>0</v>
      </c>
      <c r="AN37" s="52">
        <f t="shared" si="9"/>
        <v>0</v>
      </c>
      <c r="AO37" s="52">
        <f t="shared" si="10"/>
        <v>0</v>
      </c>
      <c r="AP37" s="52">
        <f t="shared" si="11"/>
        <v>0</v>
      </c>
      <c r="AQ37" s="52">
        <f t="shared" si="12"/>
        <v>0</v>
      </c>
      <c r="AR37" s="56">
        <f t="shared" si="13"/>
        <v>0</v>
      </c>
      <c r="AT37" s="8" t="str">
        <f>IF('4 - Prijzen'!O41&gt;0,'4 - Prijzen'!O41,"")</f>
        <v/>
      </c>
      <c r="AU37" s="8" t="str">
        <f>IF('4 - Prijzen'!P41&gt;0,'4 - Prijzen'!P41,"")</f>
        <v/>
      </c>
      <c r="AV37" s="8" t="str">
        <f>IF('4 - Prijzen'!BC41&gt;0,'4 - Prijzen'!BC41,"")</f>
        <v/>
      </c>
      <c r="AW37" s="8" t="str">
        <f>IF('4 - Prijzen'!BD41&gt;0,'4 - Prijzen'!BD41,"")</f>
        <v/>
      </c>
      <c r="AY37" s="8" t="str">
        <f>IF('4 - Prijzen'!BF41&gt;0,'4 - Prijzen'!BF41,"")</f>
        <v/>
      </c>
      <c r="AZ37" s="8" t="str">
        <f>IF('4 - Prijzen'!BG41&gt;0,'4 - Prijzen'!BG41,"")</f>
        <v/>
      </c>
      <c r="BA37" s="8" t="str">
        <f>IF('4 - Prijzen'!BV41&gt;0,'4 - Prijzen'!BV41,"")</f>
        <v/>
      </c>
      <c r="BB37" s="8" t="str">
        <f>IF('4 - Prijzen'!BW41&gt;0,'4 - Prijzen'!BW41,"")</f>
        <v/>
      </c>
      <c r="BI37" s="87">
        <f t="shared" si="15"/>
        <v>0.629</v>
      </c>
      <c r="BJ37" s="87">
        <f t="shared" si="16"/>
        <v>0.66666666666666663</v>
      </c>
      <c r="BK37" s="84">
        <f t="shared" si="14"/>
        <v>0.8763333333333333</v>
      </c>
      <c r="CN37">
        <f t="shared" si="17"/>
        <v>90</v>
      </c>
      <c r="CO37">
        <f t="shared" si="17"/>
        <v>110</v>
      </c>
      <c r="CP37" s="8">
        <f t="shared" si="18"/>
        <v>0</v>
      </c>
      <c r="CQ37" s="8">
        <f t="shared" si="19"/>
        <v>0</v>
      </c>
    </row>
    <row r="38" spans="1:95" x14ac:dyDescent="0.25">
      <c r="A38">
        <v>1630</v>
      </c>
      <c r="B38" s="8">
        <f>'2 - Eltis SlaveAssessment'!BX38</f>
        <v>326</v>
      </c>
      <c r="C38" s="8">
        <f>'2 - Eltis SlaveAssessment'!BY38</f>
        <v>280</v>
      </c>
      <c r="D38" s="8">
        <f>'2 - Eltis SlaveAssessment'!AT38</f>
        <v>0</v>
      </c>
      <c r="E38" s="8">
        <f>'2 - Eltis SlaveAssessment'!AU38</f>
        <v>0</v>
      </c>
      <c r="F38" s="8">
        <f>'2 - Eltis SlaveAssessment'!AV38</f>
        <v>0</v>
      </c>
      <c r="G38" s="8">
        <f>'2 - Eltis SlaveAssessment'!AW38</f>
        <v>0</v>
      </c>
      <c r="H38" s="8">
        <f>'2 - Eltis SlaveAssessment'!BJ38+'2 - Eltis SlaveAssessment'!BL38+'2 - Eltis SlaveAssessment'!BN38+'2 - Eltis SlaveAssessment'!BP38+'2 - Eltis SlaveAssessment'!BR38</f>
        <v>326</v>
      </c>
      <c r="I38" s="8">
        <f>'2 - Eltis SlaveAssessment'!BK38+'2 - Eltis SlaveAssessment'!BM38+'2 - Eltis SlaveAssessment'!BO38+'2 - Eltis SlaveAssessment'!BQ38+'2 - Eltis SlaveAssessment'!BS38</f>
        <v>280</v>
      </c>
      <c r="J38" s="8">
        <f>'2 - Eltis SlaveAssessment'!N38+'2 - Eltis SlaveAssessment'!P38+'2 - Eltis SlaveAssessment'!R38+'2 - Eltis SlaveAssessment'!T38+'2 - Eltis SlaveAssessment'!V38+'2 - Eltis SlaveAssessment'!X38+'2 - Eltis SlaveAssessment'!Z38+'2 - Eltis SlaveAssessment'!AB38+'2 - Eltis SlaveAssessment'!AD38+'2 - Eltis SlaveAssessment'!AF38+'2 - Eltis SlaveAssessment'!AH38+'2 - Eltis SlaveAssessment'!AJ38+'2 - Eltis SlaveAssessment'!AL38+'2 - Eltis SlaveAssessment'!AN38+'2 - Eltis SlaveAssessment'!AP38+'2 - Eltis SlaveAssessment'!AR38+'2 - Eltis SlaveAssessment'!AX38+'2 - Eltis SlaveAssessment'!AZ38+'2 - Eltis SlaveAssessment'!BB38+'2 - Eltis SlaveAssessment'!BD38+'2 - Eltis SlaveAssessment'!BF38+'2 - Eltis SlaveAssessment'!BH38</f>
        <v>0</v>
      </c>
      <c r="K38" s="8">
        <f>'2 - Eltis SlaveAssessment'!O38+'2 - Eltis SlaveAssessment'!Q38+'2 - Eltis SlaveAssessment'!S38+'2 - Eltis SlaveAssessment'!U38+'2 - Eltis SlaveAssessment'!W38+'2 - Eltis SlaveAssessment'!Y38+'2 - Eltis SlaveAssessment'!AA38+'2 - Eltis SlaveAssessment'!AC38+'2 - Eltis SlaveAssessment'!AE38+'2 - Eltis SlaveAssessment'!AG38+'2 - Eltis SlaveAssessment'!AI38+'2 - Eltis SlaveAssessment'!AK38+'2 - Eltis SlaveAssessment'!AM38+'2 - Eltis SlaveAssessment'!AO38+'2 - Eltis SlaveAssessment'!AQ38+'2 - Eltis SlaveAssessment'!AS38+'2 - Eltis SlaveAssessment'!AY38+'2 - Eltis SlaveAssessment'!BA38+'2 - Eltis SlaveAssessment'!BC38+'2 - Eltis SlaveAssessment'!BE38+'2 - Eltis SlaveAssessment'!BG38+'2 - Eltis SlaveAssessment'!BI38</f>
        <v>0</v>
      </c>
      <c r="M38" s="8">
        <f>'1 - Eltis SlaveVoyages'!GF38</f>
        <v>326</v>
      </c>
      <c r="N38" s="8">
        <f>'1 - Eltis SlaveVoyages'!GG38</f>
        <v>280</v>
      </c>
      <c r="O38" s="8">
        <f>'1 - Eltis SlaveVoyages'!BZ38</f>
        <v>0</v>
      </c>
      <c r="P38" s="8">
        <f>'1 - Eltis SlaveVoyages'!CA38</f>
        <v>0</v>
      </c>
      <c r="Q38" s="8">
        <f>'1 - Eltis SlaveVoyages'!CB38</f>
        <v>0</v>
      </c>
      <c r="R38" s="8">
        <f>'1 - Eltis SlaveVoyages'!CC38</f>
        <v>0</v>
      </c>
      <c r="S38" s="8">
        <f>'1 - Eltis SlaveVoyages'!EL38+'1 - Eltis SlaveVoyages'!EN38+'1 - Eltis SlaveVoyages'!EP38+'1 - Eltis SlaveVoyages'!ER38+'1 - Eltis SlaveVoyages'!ET38</f>
        <v>326</v>
      </c>
      <c r="T38" s="8">
        <f>'1 - Eltis SlaveVoyages'!EM38+'1 - Eltis SlaveVoyages'!EO38+'1 - Eltis SlaveVoyages'!EQ38+'1 - Eltis SlaveVoyages'!ES38+'1 - Eltis SlaveVoyages'!EU38</f>
        <v>280</v>
      </c>
      <c r="U38" s="8">
        <f>'1 - Eltis SlaveVoyages'!BR38+'1 - Eltis SlaveVoyages'!BT38+'1 - Eltis SlaveVoyages'!BV38+'1 - Eltis SlaveVoyages'!CF38+'1 - Eltis SlaveVoyages'!CH38+'1 - Eltis SlaveVoyages'!CJ38+'1 - Eltis SlaveVoyages'!CL38+'1 - Eltis SlaveVoyages'!CN38+'1 - Eltis SlaveVoyages'!CP38+'1 - Eltis SlaveVoyages'!CR38+'1 - Eltis SlaveVoyages'!CT38+'1 - Eltis SlaveVoyages'!CV38+'1 - Eltis SlaveVoyages'!CX38+'1 - Eltis SlaveVoyages'!CZ38+'1 - Eltis SlaveVoyages'!DB38+'1 - Eltis SlaveVoyages'!DD38+'1 - Eltis SlaveVoyages'!DF38+'1 - Eltis SlaveVoyages'!DH38+'1 - Eltis SlaveVoyages'!DJ38+'1 - Eltis SlaveVoyages'!DL38+'1 - Eltis SlaveVoyages'!DN38+'1 - Eltis SlaveVoyages'!DP38+'1 - Eltis SlaveVoyages'!DR38+'1 - Eltis SlaveVoyages'!DT38+'1 - Eltis SlaveVoyages'!DV38+'1 - Eltis SlaveVoyages'!DX38+'1 - Eltis SlaveVoyages'!DZ38+'1 - Eltis SlaveVoyages'!EB38+'1 - Eltis SlaveVoyages'!ED38+'1 - Eltis SlaveVoyages'!EF38+'1 - Eltis SlaveVoyages'!EH38+'1 - Eltis SlaveVoyages'!EJ38+'1 - Eltis SlaveVoyages'!FP38+'1 - Eltis SlaveVoyages'!FT38+'1 - Eltis SlaveVoyages'!FV38</f>
        <v>0</v>
      </c>
      <c r="V38" s="8">
        <f>'1 - Eltis SlaveVoyages'!BS38+'1 - Eltis SlaveVoyages'!BU38+'1 - Eltis SlaveVoyages'!BW38+'1 - Eltis SlaveVoyages'!CG38+'1 - Eltis SlaveVoyages'!CI38+'1 - Eltis SlaveVoyages'!CK38+'1 - Eltis SlaveVoyages'!CM38+'1 - Eltis SlaveVoyages'!CO38+'1 - Eltis SlaveVoyages'!CQ38+'1 - Eltis SlaveVoyages'!CS38+'1 - Eltis SlaveVoyages'!CU38+'1 - Eltis SlaveVoyages'!CW38+'1 - Eltis SlaveVoyages'!CY38+'1 - Eltis SlaveVoyages'!DA38+'1 - Eltis SlaveVoyages'!DC38+'1 - Eltis SlaveVoyages'!DE38+'1 - Eltis SlaveVoyages'!DG38+'1 - Eltis SlaveVoyages'!DI38+'1 - Eltis SlaveVoyages'!DK38+'1 - Eltis SlaveVoyages'!DM38+'1 - Eltis SlaveVoyages'!DO38+'1 - Eltis SlaveVoyages'!DQ38+'1 - Eltis SlaveVoyages'!DS38+'1 - Eltis SlaveVoyages'!DU38+'1 - Eltis SlaveVoyages'!DW38+'1 - Eltis SlaveVoyages'!DY38+'1 - Eltis SlaveVoyages'!EA38+'1 - Eltis SlaveVoyages'!EC38+'1 - Eltis SlaveVoyages'!EE38+'1 - Eltis SlaveVoyages'!EG38+'1 - Eltis SlaveVoyages'!EI38+'1 - Eltis SlaveVoyages'!EK38+'1 - Eltis SlaveVoyages'!FQ38+'1 - Eltis SlaveVoyages'!FU38+'1 - Eltis SlaveVoyages'!FW38</f>
        <v>0</v>
      </c>
      <c r="AE38" s="11">
        <f t="shared" si="0"/>
        <v>326</v>
      </c>
      <c r="AG38" s="51">
        <f t="shared" si="2"/>
        <v>326</v>
      </c>
      <c r="AH38" s="52">
        <f t="shared" si="3"/>
        <v>280</v>
      </c>
      <c r="AI38" s="52">
        <f t="shared" si="4"/>
        <v>0</v>
      </c>
      <c r="AJ38" s="52">
        <f t="shared" si="5"/>
        <v>0</v>
      </c>
      <c r="AK38" s="52">
        <f t="shared" si="6"/>
        <v>0</v>
      </c>
      <c r="AL38" s="52">
        <f t="shared" si="7"/>
        <v>0</v>
      </c>
      <c r="AM38" s="52">
        <f t="shared" si="8"/>
        <v>326</v>
      </c>
      <c r="AN38" s="52">
        <f t="shared" si="9"/>
        <v>280</v>
      </c>
      <c r="AO38" s="52">
        <f t="shared" si="10"/>
        <v>0</v>
      </c>
      <c r="AP38" s="52">
        <f t="shared" si="11"/>
        <v>0</v>
      </c>
      <c r="AQ38" s="52">
        <f t="shared" si="12"/>
        <v>0</v>
      </c>
      <c r="AR38" s="56">
        <f t="shared" si="13"/>
        <v>0</v>
      </c>
      <c r="AT38" s="8" t="str">
        <f>IF('4 - Prijzen'!O42&gt;0,'4 - Prijzen'!O42,"")</f>
        <v/>
      </c>
      <c r="AU38" s="8" t="str">
        <f>IF('4 - Prijzen'!P42&gt;0,'4 - Prijzen'!P42,"")</f>
        <v/>
      </c>
      <c r="AV38" s="8" t="str">
        <f>IF('4 - Prijzen'!BC42&gt;0,'4 - Prijzen'!BC42,"")</f>
        <v/>
      </c>
      <c r="AW38" s="8" t="str">
        <f>IF('4 - Prijzen'!BD42&gt;0,'4 - Prijzen'!BD42,"")</f>
        <v/>
      </c>
      <c r="AY38" s="8" t="str">
        <f>IF('4 - Prijzen'!BF42&gt;0,'4 - Prijzen'!BF42,"")</f>
        <v/>
      </c>
      <c r="AZ38" s="8" t="str">
        <f>IF('4 - Prijzen'!BG42&gt;0,'4 - Prijzen'!BG42,"")</f>
        <v/>
      </c>
      <c r="BA38" s="8" t="str">
        <f>IF('4 - Prijzen'!BV42&gt;0,'4 - Prijzen'!BV42,"")</f>
        <v/>
      </c>
      <c r="BB38" s="8" t="str">
        <f>IF('4 - Prijzen'!BW42&gt;0,'4 - Prijzen'!BW42,"")</f>
        <v/>
      </c>
      <c r="BI38" s="87">
        <f t="shared" si="15"/>
        <v>0.629</v>
      </c>
      <c r="BJ38" s="87">
        <f t="shared" si="16"/>
        <v>0.66666666666666663</v>
      </c>
      <c r="BK38" s="84">
        <f t="shared" si="14"/>
        <v>0.8763333333333333</v>
      </c>
      <c r="CN38">
        <f t="shared" si="17"/>
        <v>90</v>
      </c>
      <c r="CO38">
        <f t="shared" si="17"/>
        <v>110</v>
      </c>
      <c r="CP38" s="8">
        <f t="shared" si="18"/>
        <v>29340</v>
      </c>
      <c r="CQ38" s="8">
        <f t="shared" si="19"/>
        <v>35860</v>
      </c>
    </row>
    <row r="39" spans="1:95" x14ac:dyDescent="0.25">
      <c r="A39">
        <v>1631</v>
      </c>
      <c r="B39" s="8">
        <f>'2 - Eltis SlaveAssessment'!BX39</f>
        <v>0</v>
      </c>
      <c r="C39" s="8">
        <f>'2 - Eltis SlaveAssessment'!BY39</f>
        <v>0</v>
      </c>
      <c r="D39" s="8">
        <f>'2 - Eltis SlaveAssessment'!AT39</f>
        <v>0</v>
      </c>
      <c r="E39" s="8">
        <f>'2 - Eltis SlaveAssessment'!AU39</f>
        <v>0</v>
      </c>
      <c r="F39" s="8">
        <f>'2 - Eltis SlaveAssessment'!AV39</f>
        <v>0</v>
      </c>
      <c r="G39" s="8">
        <f>'2 - Eltis SlaveAssessment'!AW39</f>
        <v>0</v>
      </c>
      <c r="H39" s="8">
        <f>'2 - Eltis SlaveAssessment'!BJ39+'2 - Eltis SlaveAssessment'!BL39+'2 - Eltis SlaveAssessment'!BN39+'2 - Eltis SlaveAssessment'!BP39+'2 - Eltis SlaveAssessment'!BR39</f>
        <v>0</v>
      </c>
      <c r="I39" s="8">
        <f>'2 - Eltis SlaveAssessment'!BK39+'2 - Eltis SlaveAssessment'!BM39+'2 - Eltis SlaveAssessment'!BO39+'2 - Eltis SlaveAssessment'!BQ39+'2 - Eltis SlaveAssessment'!BS39</f>
        <v>0</v>
      </c>
      <c r="J39" s="8">
        <f>'2 - Eltis SlaveAssessment'!N39+'2 - Eltis SlaveAssessment'!P39+'2 - Eltis SlaveAssessment'!R39+'2 - Eltis SlaveAssessment'!T39+'2 - Eltis SlaveAssessment'!V39+'2 - Eltis SlaveAssessment'!X39+'2 - Eltis SlaveAssessment'!Z39+'2 - Eltis SlaveAssessment'!AB39+'2 - Eltis SlaveAssessment'!AD39+'2 - Eltis SlaveAssessment'!AF39+'2 - Eltis SlaveAssessment'!AH39+'2 - Eltis SlaveAssessment'!AJ39+'2 - Eltis SlaveAssessment'!AL39+'2 - Eltis SlaveAssessment'!AN39+'2 - Eltis SlaveAssessment'!AP39+'2 - Eltis SlaveAssessment'!AR39+'2 - Eltis SlaveAssessment'!AX39+'2 - Eltis SlaveAssessment'!AZ39+'2 - Eltis SlaveAssessment'!BB39+'2 - Eltis SlaveAssessment'!BD39+'2 - Eltis SlaveAssessment'!BF39+'2 - Eltis SlaveAssessment'!BH39</f>
        <v>0</v>
      </c>
      <c r="K39" s="8">
        <f>'2 - Eltis SlaveAssessment'!O39+'2 - Eltis SlaveAssessment'!Q39+'2 - Eltis SlaveAssessment'!S39+'2 - Eltis SlaveAssessment'!U39+'2 - Eltis SlaveAssessment'!W39+'2 - Eltis SlaveAssessment'!Y39+'2 - Eltis SlaveAssessment'!AA39+'2 - Eltis SlaveAssessment'!AC39+'2 - Eltis SlaveAssessment'!AE39+'2 - Eltis SlaveAssessment'!AG39+'2 - Eltis SlaveAssessment'!AI39+'2 - Eltis SlaveAssessment'!AK39+'2 - Eltis SlaveAssessment'!AM39+'2 - Eltis SlaveAssessment'!AO39+'2 - Eltis SlaveAssessment'!AQ39+'2 - Eltis SlaveAssessment'!AS39+'2 - Eltis SlaveAssessment'!AY39+'2 - Eltis SlaveAssessment'!BA39+'2 - Eltis SlaveAssessment'!BC39+'2 - Eltis SlaveAssessment'!BE39+'2 - Eltis SlaveAssessment'!BG39+'2 - Eltis SlaveAssessment'!BI39</f>
        <v>0</v>
      </c>
      <c r="M39" s="8">
        <f>'1 - Eltis SlaveVoyages'!GF39</f>
        <v>0</v>
      </c>
      <c r="N39" s="8">
        <f>'1 - Eltis SlaveVoyages'!GG39</f>
        <v>0</v>
      </c>
      <c r="O39" s="8">
        <f>'1 - Eltis SlaveVoyages'!BZ39</f>
        <v>0</v>
      </c>
      <c r="P39" s="8">
        <f>'1 - Eltis SlaveVoyages'!CA39</f>
        <v>0</v>
      </c>
      <c r="Q39" s="8">
        <f>'1 - Eltis SlaveVoyages'!CB39</f>
        <v>0</v>
      </c>
      <c r="R39" s="8">
        <f>'1 - Eltis SlaveVoyages'!CC39</f>
        <v>0</v>
      </c>
      <c r="S39" s="8">
        <f>'1 - Eltis SlaveVoyages'!EL39+'1 - Eltis SlaveVoyages'!EN39+'1 - Eltis SlaveVoyages'!EP39+'1 - Eltis SlaveVoyages'!ER39+'1 - Eltis SlaveVoyages'!ET39</f>
        <v>0</v>
      </c>
      <c r="T39" s="8">
        <f>'1 - Eltis SlaveVoyages'!EM39+'1 - Eltis SlaveVoyages'!EO39+'1 - Eltis SlaveVoyages'!EQ39+'1 - Eltis SlaveVoyages'!ES39+'1 - Eltis SlaveVoyages'!EU39</f>
        <v>0</v>
      </c>
      <c r="U39" s="8">
        <f>'1 - Eltis SlaveVoyages'!BR39+'1 - Eltis SlaveVoyages'!BT39+'1 - Eltis SlaveVoyages'!BV39+'1 - Eltis SlaveVoyages'!CF39+'1 - Eltis SlaveVoyages'!CH39+'1 - Eltis SlaveVoyages'!CJ39+'1 - Eltis SlaveVoyages'!CL39+'1 - Eltis SlaveVoyages'!CN39+'1 - Eltis SlaveVoyages'!CP39+'1 - Eltis SlaveVoyages'!CR39+'1 - Eltis SlaveVoyages'!CT39+'1 - Eltis SlaveVoyages'!CV39+'1 - Eltis SlaveVoyages'!CX39+'1 - Eltis SlaveVoyages'!CZ39+'1 - Eltis SlaveVoyages'!DB39+'1 - Eltis SlaveVoyages'!DD39+'1 - Eltis SlaveVoyages'!DF39+'1 - Eltis SlaveVoyages'!DH39+'1 - Eltis SlaveVoyages'!DJ39+'1 - Eltis SlaveVoyages'!DL39+'1 - Eltis SlaveVoyages'!DN39+'1 - Eltis SlaveVoyages'!DP39+'1 - Eltis SlaveVoyages'!DR39+'1 - Eltis SlaveVoyages'!DT39+'1 - Eltis SlaveVoyages'!DV39+'1 - Eltis SlaveVoyages'!DX39+'1 - Eltis SlaveVoyages'!DZ39+'1 - Eltis SlaveVoyages'!EB39+'1 - Eltis SlaveVoyages'!ED39+'1 - Eltis SlaveVoyages'!EF39+'1 - Eltis SlaveVoyages'!EH39+'1 - Eltis SlaveVoyages'!EJ39+'1 - Eltis SlaveVoyages'!FP39+'1 - Eltis SlaveVoyages'!FT39+'1 - Eltis SlaveVoyages'!FV39</f>
        <v>0</v>
      </c>
      <c r="V39" s="8">
        <f>'1 - Eltis SlaveVoyages'!BS39+'1 - Eltis SlaveVoyages'!BU39+'1 - Eltis SlaveVoyages'!BW39+'1 - Eltis SlaveVoyages'!CG39+'1 - Eltis SlaveVoyages'!CI39+'1 - Eltis SlaveVoyages'!CK39+'1 - Eltis SlaveVoyages'!CM39+'1 - Eltis SlaveVoyages'!CO39+'1 - Eltis SlaveVoyages'!CQ39+'1 - Eltis SlaveVoyages'!CS39+'1 - Eltis SlaveVoyages'!CU39+'1 - Eltis SlaveVoyages'!CW39+'1 - Eltis SlaveVoyages'!CY39+'1 - Eltis SlaveVoyages'!DA39+'1 - Eltis SlaveVoyages'!DC39+'1 - Eltis SlaveVoyages'!DE39+'1 - Eltis SlaveVoyages'!DG39+'1 - Eltis SlaveVoyages'!DI39+'1 - Eltis SlaveVoyages'!DK39+'1 - Eltis SlaveVoyages'!DM39+'1 - Eltis SlaveVoyages'!DO39+'1 - Eltis SlaveVoyages'!DQ39+'1 - Eltis SlaveVoyages'!DS39+'1 - Eltis SlaveVoyages'!DU39+'1 - Eltis SlaveVoyages'!DW39+'1 - Eltis SlaveVoyages'!DY39+'1 - Eltis SlaveVoyages'!EA39+'1 - Eltis SlaveVoyages'!EC39+'1 - Eltis SlaveVoyages'!EE39+'1 - Eltis SlaveVoyages'!EG39+'1 - Eltis SlaveVoyages'!EI39+'1 - Eltis SlaveVoyages'!EK39+'1 - Eltis SlaveVoyages'!FQ39+'1 - Eltis SlaveVoyages'!FU39+'1 - Eltis SlaveVoyages'!FW39</f>
        <v>0</v>
      </c>
      <c r="AE39" s="11">
        <f t="shared" si="0"/>
        <v>0</v>
      </c>
      <c r="AG39" s="51">
        <f t="shared" si="2"/>
        <v>0</v>
      </c>
      <c r="AH39" s="52">
        <f t="shared" si="3"/>
        <v>0</v>
      </c>
      <c r="AI39" s="52">
        <f t="shared" si="4"/>
        <v>0</v>
      </c>
      <c r="AJ39" s="52">
        <f t="shared" si="5"/>
        <v>0</v>
      </c>
      <c r="AK39" s="52">
        <f t="shared" si="6"/>
        <v>0</v>
      </c>
      <c r="AL39" s="52">
        <f t="shared" si="7"/>
        <v>0</v>
      </c>
      <c r="AM39" s="52">
        <f t="shared" si="8"/>
        <v>0</v>
      </c>
      <c r="AN39" s="52">
        <f t="shared" si="9"/>
        <v>0</v>
      </c>
      <c r="AO39" s="52">
        <f t="shared" si="10"/>
        <v>0</v>
      </c>
      <c r="AP39" s="52">
        <f t="shared" si="11"/>
        <v>0</v>
      </c>
      <c r="AQ39" s="52">
        <f t="shared" si="12"/>
        <v>0</v>
      </c>
      <c r="AR39" s="56">
        <f t="shared" si="13"/>
        <v>0</v>
      </c>
      <c r="AT39" s="8" t="str">
        <f>IF('4 - Prijzen'!O43&gt;0,'4 - Prijzen'!O43,"")</f>
        <v/>
      </c>
      <c r="AU39" s="8" t="str">
        <f>IF('4 - Prijzen'!P43&gt;0,'4 - Prijzen'!P43,"")</f>
        <v/>
      </c>
      <c r="AV39" s="8" t="str">
        <f>IF('4 - Prijzen'!BC43&gt;0,'4 - Prijzen'!BC43,"")</f>
        <v/>
      </c>
      <c r="AW39" s="8" t="str">
        <f>IF('4 - Prijzen'!BD43&gt;0,'4 - Prijzen'!BD43,"")</f>
        <v/>
      </c>
      <c r="AY39" s="8" t="str">
        <f>IF('4 - Prijzen'!BF43&gt;0,'4 - Prijzen'!BF43,"")</f>
        <v/>
      </c>
      <c r="AZ39" s="8" t="str">
        <f>IF('4 - Prijzen'!BG43&gt;0,'4 - Prijzen'!BG43,"")</f>
        <v/>
      </c>
      <c r="BA39" s="8" t="str">
        <f>IF('4 - Prijzen'!BV43&gt;0,'4 - Prijzen'!BV43,"")</f>
        <v/>
      </c>
      <c r="BB39" s="8" t="str">
        <f>IF('4 - Prijzen'!BW43&gt;0,'4 - Prijzen'!BW43,"")</f>
        <v/>
      </c>
      <c r="BI39" s="87">
        <f t="shared" si="15"/>
        <v>0.629</v>
      </c>
      <c r="BJ39" s="87">
        <f t="shared" si="16"/>
        <v>0.66666666666666663</v>
      </c>
      <c r="BK39" s="84">
        <f t="shared" si="14"/>
        <v>0.8763333333333333</v>
      </c>
      <c r="CN39">
        <f t="shared" si="17"/>
        <v>90</v>
      </c>
      <c r="CO39">
        <f t="shared" si="17"/>
        <v>110</v>
      </c>
      <c r="CP39" s="8">
        <f t="shared" si="18"/>
        <v>0</v>
      </c>
      <c r="CQ39" s="8">
        <f t="shared" si="19"/>
        <v>0</v>
      </c>
    </row>
    <row r="40" spans="1:95" x14ac:dyDescent="0.25">
      <c r="A40">
        <v>1632</v>
      </c>
      <c r="B40" s="8">
        <f>'2 - Eltis SlaveAssessment'!BX40</f>
        <v>0</v>
      </c>
      <c r="C40" s="8">
        <f>'2 - Eltis SlaveAssessment'!BY40</f>
        <v>0</v>
      </c>
      <c r="D40" s="8">
        <f>'2 - Eltis SlaveAssessment'!AT40</f>
        <v>0</v>
      </c>
      <c r="E40" s="8">
        <f>'2 - Eltis SlaveAssessment'!AU40</f>
        <v>0</v>
      </c>
      <c r="F40" s="8">
        <f>'2 - Eltis SlaveAssessment'!AV40</f>
        <v>0</v>
      </c>
      <c r="G40" s="8">
        <f>'2 - Eltis SlaveAssessment'!AW40</f>
        <v>0</v>
      </c>
      <c r="H40" s="8">
        <f>'2 - Eltis SlaveAssessment'!BJ40+'2 - Eltis SlaveAssessment'!BL40+'2 - Eltis SlaveAssessment'!BN40+'2 - Eltis SlaveAssessment'!BP40+'2 - Eltis SlaveAssessment'!BR40</f>
        <v>0</v>
      </c>
      <c r="I40" s="8">
        <f>'2 - Eltis SlaveAssessment'!BK40+'2 - Eltis SlaveAssessment'!BM40+'2 - Eltis SlaveAssessment'!BO40+'2 - Eltis SlaveAssessment'!BQ40+'2 - Eltis SlaveAssessment'!BS40</f>
        <v>0</v>
      </c>
      <c r="J40" s="8">
        <f>'2 - Eltis SlaveAssessment'!N40+'2 - Eltis SlaveAssessment'!P40+'2 - Eltis SlaveAssessment'!R40+'2 - Eltis SlaveAssessment'!T40+'2 - Eltis SlaveAssessment'!V40+'2 - Eltis SlaveAssessment'!X40+'2 - Eltis SlaveAssessment'!Z40+'2 - Eltis SlaveAssessment'!AB40+'2 - Eltis SlaveAssessment'!AD40+'2 - Eltis SlaveAssessment'!AF40+'2 - Eltis SlaveAssessment'!AH40+'2 - Eltis SlaveAssessment'!AJ40+'2 - Eltis SlaveAssessment'!AL40+'2 - Eltis SlaveAssessment'!AN40+'2 - Eltis SlaveAssessment'!AP40+'2 - Eltis SlaveAssessment'!AR40+'2 - Eltis SlaveAssessment'!AX40+'2 - Eltis SlaveAssessment'!AZ40+'2 - Eltis SlaveAssessment'!BB40+'2 - Eltis SlaveAssessment'!BD40+'2 - Eltis SlaveAssessment'!BF40+'2 - Eltis SlaveAssessment'!BH40</f>
        <v>0</v>
      </c>
      <c r="K40" s="8">
        <f>'2 - Eltis SlaveAssessment'!O40+'2 - Eltis SlaveAssessment'!Q40+'2 - Eltis SlaveAssessment'!S40+'2 - Eltis SlaveAssessment'!U40+'2 - Eltis SlaveAssessment'!W40+'2 - Eltis SlaveAssessment'!Y40+'2 - Eltis SlaveAssessment'!AA40+'2 - Eltis SlaveAssessment'!AC40+'2 - Eltis SlaveAssessment'!AE40+'2 - Eltis SlaveAssessment'!AG40+'2 - Eltis SlaveAssessment'!AI40+'2 - Eltis SlaveAssessment'!AK40+'2 - Eltis SlaveAssessment'!AM40+'2 - Eltis SlaveAssessment'!AO40+'2 - Eltis SlaveAssessment'!AQ40+'2 - Eltis SlaveAssessment'!AS40+'2 - Eltis SlaveAssessment'!AY40+'2 - Eltis SlaveAssessment'!BA40+'2 - Eltis SlaveAssessment'!BC40+'2 - Eltis SlaveAssessment'!BE40+'2 - Eltis SlaveAssessment'!BG40+'2 - Eltis SlaveAssessment'!BI40</f>
        <v>0</v>
      </c>
      <c r="M40" s="8">
        <f>'1 - Eltis SlaveVoyages'!GF40</f>
        <v>0</v>
      </c>
      <c r="N40" s="8">
        <f>'1 - Eltis SlaveVoyages'!GG40</f>
        <v>0</v>
      </c>
      <c r="O40" s="8">
        <f>'1 - Eltis SlaveVoyages'!BZ40</f>
        <v>0</v>
      </c>
      <c r="P40" s="8">
        <f>'1 - Eltis SlaveVoyages'!CA40</f>
        <v>0</v>
      </c>
      <c r="Q40" s="8">
        <f>'1 - Eltis SlaveVoyages'!CB40</f>
        <v>0</v>
      </c>
      <c r="R40" s="8">
        <f>'1 - Eltis SlaveVoyages'!CC40</f>
        <v>0</v>
      </c>
      <c r="S40" s="8">
        <f>'1 - Eltis SlaveVoyages'!EL40+'1 - Eltis SlaveVoyages'!EN40+'1 - Eltis SlaveVoyages'!EP40+'1 - Eltis SlaveVoyages'!ER40+'1 - Eltis SlaveVoyages'!ET40</f>
        <v>0</v>
      </c>
      <c r="T40" s="8">
        <f>'1 - Eltis SlaveVoyages'!EM40+'1 - Eltis SlaveVoyages'!EO40+'1 - Eltis SlaveVoyages'!EQ40+'1 - Eltis SlaveVoyages'!ES40+'1 - Eltis SlaveVoyages'!EU40</f>
        <v>0</v>
      </c>
      <c r="U40" s="8">
        <f>'1 - Eltis SlaveVoyages'!BR40+'1 - Eltis SlaveVoyages'!BT40+'1 - Eltis SlaveVoyages'!BV40+'1 - Eltis SlaveVoyages'!CF40+'1 - Eltis SlaveVoyages'!CH40+'1 - Eltis SlaveVoyages'!CJ40+'1 - Eltis SlaveVoyages'!CL40+'1 - Eltis SlaveVoyages'!CN40+'1 - Eltis SlaveVoyages'!CP40+'1 - Eltis SlaveVoyages'!CR40+'1 - Eltis SlaveVoyages'!CT40+'1 - Eltis SlaveVoyages'!CV40+'1 - Eltis SlaveVoyages'!CX40+'1 - Eltis SlaveVoyages'!CZ40+'1 - Eltis SlaveVoyages'!DB40+'1 - Eltis SlaveVoyages'!DD40+'1 - Eltis SlaveVoyages'!DF40+'1 - Eltis SlaveVoyages'!DH40+'1 - Eltis SlaveVoyages'!DJ40+'1 - Eltis SlaveVoyages'!DL40+'1 - Eltis SlaveVoyages'!DN40+'1 - Eltis SlaveVoyages'!DP40+'1 - Eltis SlaveVoyages'!DR40+'1 - Eltis SlaveVoyages'!DT40+'1 - Eltis SlaveVoyages'!DV40+'1 - Eltis SlaveVoyages'!DX40+'1 - Eltis SlaveVoyages'!DZ40+'1 - Eltis SlaveVoyages'!EB40+'1 - Eltis SlaveVoyages'!ED40+'1 - Eltis SlaveVoyages'!EF40+'1 - Eltis SlaveVoyages'!EH40+'1 - Eltis SlaveVoyages'!EJ40+'1 - Eltis SlaveVoyages'!FP40+'1 - Eltis SlaveVoyages'!FT40+'1 - Eltis SlaveVoyages'!FV40</f>
        <v>0</v>
      </c>
      <c r="V40" s="8">
        <f>'1 - Eltis SlaveVoyages'!BS40+'1 - Eltis SlaveVoyages'!BU40+'1 - Eltis SlaveVoyages'!BW40+'1 - Eltis SlaveVoyages'!CG40+'1 - Eltis SlaveVoyages'!CI40+'1 - Eltis SlaveVoyages'!CK40+'1 - Eltis SlaveVoyages'!CM40+'1 - Eltis SlaveVoyages'!CO40+'1 - Eltis SlaveVoyages'!CQ40+'1 - Eltis SlaveVoyages'!CS40+'1 - Eltis SlaveVoyages'!CU40+'1 - Eltis SlaveVoyages'!CW40+'1 - Eltis SlaveVoyages'!CY40+'1 - Eltis SlaveVoyages'!DA40+'1 - Eltis SlaveVoyages'!DC40+'1 - Eltis SlaveVoyages'!DE40+'1 - Eltis SlaveVoyages'!DG40+'1 - Eltis SlaveVoyages'!DI40+'1 - Eltis SlaveVoyages'!DK40+'1 - Eltis SlaveVoyages'!DM40+'1 - Eltis SlaveVoyages'!DO40+'1 - Eltis SlaveVoyages'!DQ40+'1 - Eltis SlaveVoyages'!DS40+'1 - Eltis SlaveVoyages'!DU40+'1 - Eltis SlaveVoyages'!DW40+'1 - Eltis SlaveVoyages'!DY40+'1 - Eltis SlaveVoyages'!EA40+'1 - Eltis SlaveVoyages'!EC40+'1 - Eltis SlaveVoyages'!EE40+'1 - Eltis SlaveVoyages'!EG40+'1 - Eltis SlaveVoyages'!EI40+'1 - Eltis SlaveVoyages'!EK40+'1 - Eltis SlaveVoyages'!FQ40+'1 - Eltis SlaveVoyages'!FU40+'1 - Eltis SlaveVoyages'!FW40</f>
        <v>0</v>
      </c>
      <c r="AE40" s="11">
        <f t="shared" si="0"/>
        <v>0</v>
      </c>
      <c r="AG40" s="51">
        <f t="shared" si="2"/>
        <v>0</v>
      </c>
      <c r="AH40" s="52">
        <f t="shared" si="3"/>
        <v>0</v>
      </c>
      <c r="AI40" s="52">
        <f t="shared" si="4"/>
        <v>0</v>
      </c>
      <c r="AJ40" s="52">
        <f t="shared" si="5"/>
        <v>0</v>
      </c>
      <c r="AK40" s="52">
        <f t="shared" si="6"/>
        <v>0</v>
      </c>
      <c r="AL40" s="52">
        <f t="shared" si="7"/>
        <v>0</v>
      </c>
      <c r="AM40" s="52">
        <f t="shared" si="8"/>
        <v>0</v>
      </c>
      <c r="AN40" s="52">
        <f t="shared" si="9"/>
        <v>0</v>
      </c>
      <c r="AO40" s="52">
        <f t="shared" si="10"/>
        <v>0</v>
      </c>
      <c r="AP40" s="52">
        <f t="shared" si="11"/>
        <v>0</v>
      </c>
      <c r="AQ40" s="52">
        <f t="shared" si="12"/>
        <v>0</v>
      </c>
      <c r="AR40" s="56">
        <f t="shared" si="13"/>
        <v>0</v>
      </c>
      <c r="AT40" s="8" t="str">
        <f>IF('4 - Prijzen'!O44&gt;0,'4 - Prijzen'!O44,"")</f>
        <v/>
      </c>
      <c r="AU40" s="8" t="str">
        <f>IF('4 - Prijzen'!P44&gt;0,'4 - Prijzen'!P44,"")</f>
        <v/>
      </c>
      <c r="AV40" s="8" t="str">
        <f>IF('4 - Prijzen'!BC44&gt;0,'4 - Prijzen'!BC44,"")</f>
        <v/>
      </c>
      <c r="AW40" s="8" t="str">
        <f>IF('4 - Prijzen'!BD44&gt;0,'4 - Prijzen'!BD44,"")</f>
        <v/>
      </c>
      <c r="AY40" s="8" t="str">
        <f>IF('4 - Prijzen'!BF44&gt;0,'4 - Prijzen'!BF44,"")</f>
        <v/>
      </c>
      <c r="AZ40" s="8" t="str">
        <f>IF('4 - Prijzen'!BG44&gt;0,'4 - Prijzen'!BG44,"")</f>
        <v/>
      </c>
      <c r="BA40" s="8" t="str">
        <f>IF('4 - Prijzen'!BV44&gt;0,'4 - Prijzen'!BV44,"")</f>
        <v/>
      </c>
      <c r="BB40" s="8" t="str">
        <f>IF('4 - Prijzen'!BW44&gt;0,'4 - Prijzen'!BW44,"")</f>
        <v/>
      </c>
      <c r="BI40" s="87">
        <f t="shared" si="15"/>
        <v>0.629</v>
      </c>
      <c r="BJ40" s="87">
        <f t="shared" si="16"/>
        <v>0.66666666666666663</v>
      </c>
      <c r="BK40" s="84">
        <f t="shared" si="14"/>
        <v>0.8763333333333333</v>
      </c>
      <c r="CN40">
        <f t="shared" si="17"/>
        <v>90</v>
      </c>
      <c r="CO40">
        <f t="shared" si="17"/>
        <v>110</v>
      </c>
      <c r="CP40" s="8">
        <f t="shared" si="18"/>
        <v>0</v>
      </c>
      <c r="CQ40" s="8">
        <f t="shared" si="19"/>
        <v>0</v>
      </c>
    </row>
    <row r="41" spans="1:95" x14ac:dyDescent="0.25">
      <c r="A41">
        <v>1633</v>
      </c>
      <c r="B41" s="8">
        <f>'2 - Eltis SlaveAssessment'!BX41</f>
        <v>0</v>
      </c>
      <c r="C41" s="8">
        <f>'2 - Eltis SlaveAssessment'!BY41</f>
        <v>0</v>
      </c>
      <c r="D41" s="8">
        <f>'2 - Eltis SlaveAssessment'!AT41</f>
        <v>0</v>
      </c>
      <c r="E41" s="8">
        <f>'2 - Eltis SlaveAssessment'!AU41</f>
        <v>0</v>
      </c>
      <c r="F41" s="8">
        <f>'2 - Eltis SlaveAssessment'!AV41</f>
        <v>0</v>
      </c>
      <c r="G41" s="8">
        <f>'2 - Eltis SlaveAssessment'!AW41</f>
        <v>0</v>
      </c>
      <c r="H41" s="8">
        <f>'2 - Eltis SlaveAssessment'!BJ41+'2 - Eltis SlaveAssessment'!BL41+'2 - Eltis SlaveAssessment'!BN41+'2 - Eltis SlaveAssessment'!BP41+'2 - Eltis SlaveAssessment'!BR41</f>
        <v>0</v>
      </c>
      <c r="I41" s="8">
        <f>'2 - Eltis SlaveAssessment'!BK41+'2 - Eltis SlaveAssessment'!BM41+'2 - Eltis SlaveAssessment'!BO41+'2 - Eltis SlaveAssessment'!BQ41+'2 - Eltis SlaveAssessment'!BS41</f>
        <v>0</v>
      </c>
      <c r="J41" s="8">
        <f>'2 - Eltis SlaveAssessment'!N41+'2 - Eltis SlaveAssessment'!P41+'2 - Eltis SlaveAssessment'!R41+'2 - Eltis SlaveAssessment'!T41+'2 - Eltis SlaveAssessment'!V41+'2 - Eltis SlaveAssessment'!X41+'2 - Eltis SlaveAssessment'!Z41+'2 - Eltis SlaveAssessment'!AB41+'2 - Eltis SlaveAssessment'!AD41+'2 - Eltis SlaveAssessment'!AF41+'2 - Eltis SlaveAssessment'!AH41+'2 - Eltis SlaveAssessment'!AJ41+'2 - Eltis SlaveAssessment'!AL41+'2 - Eltis SlaveAssessment'!AN41+'2 - Eltis SlaveAssessment'!AP41+'2 - Eltis SlaveAssessment'!AR41+'2 - Eltis SlaveAssessment'!AX41+'2 - Eltis SlaveAssessment'!AZ41+'2 - Eltis SlaveAssessment'!BB41+'2 - Eltis SlaveAssessment'!BD41+'2 - Eltis SlaveAssessment'!BF41+'2 - Eltis SlaveAssessment'!BH41</f>
        <v>0</v>
      </c>
      <c r="K41" s="8">
        <f>'2 - Eltis SlaveAssessment'!O41+'2 - Eltis SlaveAssessment'!Q41+'2 - Eltis SlaveAssessment'!S41+'2 - Eltis SlaveAssessment'!U41+'2 - Eltis SlaveAssessment'!W41+'2 - Eltis SlaveAssessment'!Y41+'2 - Eltis SlaveAssessment'!AA41+'2 - Eltis SlaveAssessment'!AC41+'2 - Eltis SlaveAssessment'!AE41+'2 - Eltis SlaveAssessment'!AG41+'2 - Eltis SlaveAssessment'!AI41+'2 - Eltis SlaveAssessment'!AK41+'2 - Eltis SlaveAssessment'!AM41+'2 - Eltis SlaveAssessment'!AO41+'2 - Eltis SlaveAssessment'!AQ41+'2 - Eltis SlaveAssessment'!AS41+'2 - Eltis SlaveAssessment'!AY41+'2 - Eltis SlaveAssessment'!BA41+'2 - Eltis SlaveAssessment'!BC41+'2 - Eltis SlaveAssessment'!BE41+'2 - Eltis SlaveAssessment'!BG41+'2 - Eltis SlaveAssessment'!BI41</f>
        <v>0</v>
      </c>
      <c r="M41" s="8">
        <f>'1 - Eltis SlaveVoyages'!GF41</f>
        <v>0</v>
      </c>
      <c r="N41" s="8">
        <f>'1 - Eltis SlaveVoyages'!GG41</f>
        <v>0</v>
      </c>
      <c r="O41" s="8">
        <f>'1 - Eltis SlaveVoyages'!BZ41</f>
        <v>0</v>
      </c>
      <c r="P41" s="8">
        <f>'1 - Eltis SlaveVoyages'!CA41</f>
        <v>0</v>
      </c>
      <c r="Q41" s="8">
        <f>'1 - Eltis SlaveVoyages'!CB41</f>
        <v>0</v>
      </c>
      <c r="R41" s="8">
        <f>'1 - Eltis SlaveVoyages'!CC41</f>
        <v>0</v>
      </c>
      <c r="S41" s="8">
        <f>'1 - Eltis SlaveVoyages'!EL41+'1 - Eltis SlaveVoyages'!EN41+'1 - Eltis SlaveVoyages'!EP41+'1 - Eltis SlaveVoyages'!ER41+'1 - Eltis SlaveVoyages'!ET41</f>
        <v>0</v>
      </c>
      <c r="T41" s="8">
        <f>'1 - Eltis SlaveVoyages'!EM41+'1 - Eltis SlaveVoyages'!EO41+'1 - Eltis SlaveVoyages'!EQ41+'1 - Eltis SlaveVoyages'!ES41+'1 - Eltis SlaveVoyages'!EU41</f>
        <v>0</v>
      </c>
      <c r="U41" s="8">
        <f>'1 - Eltis SlaveVoyages'!BR41+'1 - Eltis SlaveVoyages'!BT41+'1 - Eltis SlaveVoyages'!BV41+'1 - Eltis SlaveVoyages'!CF41+'1 - Eltis SlaveVoyages'!CH41+'1 - Eltis SlaveVoyages'!CJ41+'1 - Eltis SlaveVoyages'!CL41+'1 - Eltis SlaveVoyages'!CN41+'1 - Eltis SlaveVoyages'!CP41+'1 - Eltis SlaveVoyages'!CR41+'1 - Eltis SlaveVoyages'!CT41+'1 - Eltis SlaveVoyages'!CV41+'1 - Eltis SlaveVoyages'!CX41+'1 - Eltis SlaveVoyages'!CZ41+'1 - Eltis SlaveVoyages'!DB41+'1 - Eltis SlaveVoyages'!DD41+'1 - Eltis SlaveVoyages'!DF41+'1 - Eltis SlaveVoyages'!DH41+'1 - Eltis SlaveVoyages'!DJ41+'1 - Eltis SlaveVoyages'!DL41+'1 - Eltis SlaveVoyages'!DN41+'1 - Eltis SlaveVoyages'!DP41+'1 - Eltis SlaveVoyages'!DR41+'1 - Eltis SlaveVoyages'!DT41+'1 - Eltis SlaveVoyages'!DV41+'1 - Eltis SlaveVoyages'!DX41+'1 - Eltis SlaveVoyages'!DZ41+'1 - Eltis SlaveVoyages'!EB41+'1 - Eltis SlaveVoyages'!ED41+'1 - Eltis SlaveVoyages'!EF41+'1 - Eltis SlaveVoyages'!EH41+'1 - Eltis SlaveVoyages'!EJ41+'1 - Eltis SlaveVoyages'!FP41+'1 - Eltis SlaveVoyages'!FT41+'1 - Eltis SlaveVoyages'!FV41</f>
        <v>0</v>
      </c>
      <c r="V41" s="8">
        <f>'1 - Eltis SlaveVoyages'!BS41+'1 - Eltis SlaveVoyages'!BU41+'1 - Eltis SlaveVoyages'!BW41+'1 - Eltis SlaveVoyages'!CG41+'1 - Eltis SlaveVoyages'!CI41+'1 - Eltis SlaveVoyages'!CK41+'1 - Eltis SlaveVoyages'!CM41+'1 - Eltis SlaveVoyages'!CO41+'1 - Eltis SlaveVoyages'!CQ41+'1 - Eltis SlaveVoyages'!CS41+'1 - Eltis SlaveVoyages'!CU41+'1 - Eltis SlaveVoyages'!CW41+'1 - Eltis SlaveVoyages'!CY41+'1 - Eltis SlaveVoyages'!DA41+'1 - Eltis SlaveVoyages'!DC41+'1 - Eltis SlaveVoyages'!DE41+'1 - Eltis SlaveVoyages'!DG41+'1 - Eltis SlaveVoyages'!DI41+'1 - Eltis SlaveVoyages'!DK41+'1 - Eltis SlaveVoyages'!DM41+'1 - Eltis SlaveVoyages'!DO41+'1 - Eltis SlaveVoyages'!DQ41+'1 - Eltis SlaveVoyages'!DS41+'1 - Eltis SlaveVoyages'!DU41+'1 - Eltis SlaveVoyages'!DW41+'1 - Eltis SlaveVoyages'!DY41+'1 - Eltis SlaveVoyages'!EA41+'1 - Eltis SlaveVoyages'!EC41+'1 - Eltis SlaveVoyages'!EE41+'1 - Eltis SlaveVoyages'!EG41+'1 - Eltis SlaveVoyages'!EI41+'1 - Eltis SlaveVoyages'!EK41+'1 - Eltis SlaveVoyages'!FQ41+'1 - Eltis SlaveVoyages'!FU41+'1 - Eltis SlaveVoyages'!FW41</f>
        <v>0</v>
      </c>
      <c r="AE41" s="11">
        <f t="shared" si="0"/>
        <v>0</v>
      </c>
      <c r="AG41" s="51">
        <f t="shared" si="2"/>
        <v>0</v>
      </c>
      <c r="AH41" s="52">
        <f t="shared" si="3"/>
        <v>0</v>
      </c>
      <c r="AI41" s="52">
        <f t="shared" si="4"/>
        <v>0</v>
      </c>
      <c r="AJ41" s="52">
        <f t="shared" si="5"/>
        <v>0</v>
      </c>
      <c r="AK41" s="52">
        <f t="shared" si="6"/>
        <v>0</v>
      </c>
      <c r="AL41" s="52">
        <f t="shared" si="7"/>
        <v>0</v>
      </c>
      <c r="AM41" s="52">
        <f t="shared" si="8"/>
        <v>0</v>
      </c>
      <c r="AN41" s="52">
        <f t="shared" si="9"/>
        <v>0</v>
      </c>
      <c r="AO41" s="52">
        <f t="shared" si="10"/>
        <v>0</v>
      </c>
      <c r="AP41" s="52">
        <f t="shared" si="11"/>
        <v>0</v>
      </c>
      <c r="AQ41" s="52">
        <f t="shared" si="12"/>
        <v>0</v>
      </c>
      <c r="AR41" s="56">
        <f t="shared" si="13"/>
        <v>0</v>
      </c>
      <c r="AT41" s="8" t="str">
        <f>IF('4 - Prijzen'!O45&gt;0,'4 - Prijzen'!O45,"")</f>
        <v/>
      </c>
      <c r="AU41" s="8" t="str">
        <f>IF('4 - Prijzen'!P45&gt;0,'4 - Prijzen'!P45,"")</f>
        <v/>
      </c>
      <c r="AV41" s="8" t="str">
        <f>IF('4 - Prijzen'!BC45&gt;0,'4 - Prijzen'!BC45,"")</f>
        <v/>
      </c>
      <c r="AW41" s="8" t="str">
        <f>IF('4 - Prijzen'!BD45&gt;0,'4 - Prijzen'!BD45,"")</f>
        <v/>
      </c>
      <c r="AY41" s="8" t="str">
        <f>IF('4 - Prijzen'!BF45&gt;0,'4 - Prijzen'!BF45,"")</f>
        <v/>
      </c>
      <c r="AZ41" s="8" t="str">
        <f>IF('4 - Prijzen'!BG45&gt;0,'4 - Prijzen'!BG45,"")</f>
        <v/>
      </c>
      <c r="BA41" s="8" t="str">
        <f>IF('4 - Prijzen'!BV45&gt;0,'4 - Prijzen'!BV45,"")</f>
        <v/>
      </c>
      <c r="BB41" s="8" t="str">
        <f>IF('4 - Prijzen'!BW45&gt;0,'4 - Prijzen'!BW45,"")</f>
        <v/>
      </c>
      <c r="BI41" s="87">
        <f t="shared" si="15"/>
        <v>0.629</v>
      </c>
      <c r="BJ41" s="87">
        <f t="shared" si="16"/>
        <v>0.66666666666666663</v>
      </c>
      <c r="BK41" s="84">
        <f t="shared" si="14"/>
        <v>0.8763333333333333</v>
      </c>
      <c r="CN41">
        <f t="shared" si="17"/>
        <v>90</v>
      </c>
      <c r="CO41">
        <f t="shared" si="17"/>
        <v>110</v>
      </c>
      <c r="CP41" s="8">
        <f t="shared" si="18"/>
        <v>0</v>
      </c>
      <c r="CQ41" s="8">
        <f t="shared" si="19"/>
        <v>0</v>
      </c>
    </row>
    <row r="42" spans="1:95" x14ac:dyDescent="0.25">
      <c r="A42">
        <v>1634</v>
      </c>
      <c r="B42" s="8">
        <f>'2 - Eltis SlaveAssessment'!BX42</f>
        <v>0</v>
      </c>
      <c r="C42" s="8">
        <f>'2 - Eltis SlaveAssessment'!BY42</f>
        <v>0</v>
      </c>
      <c r="D42" s="8">
        <f>'2 - Eltis SlaveAssessment'!AT42</f>
        <v>0</v>
      </c>
      <c r="E42" s="8">
        <f>'2 - Eltis SlaveAssessment'!AU42</f>
        <v>0</v>
      </c>
      <c r="F42" s="8">
        <f>'2 - Eltis SlaveAssessment'!AV42</f>
        <v>0</v>
      </c>
      <c r="G42" s="8">
        <f>'2 - Eltis SlaveAssessment'!AW42</f>
        <v>0</v>
      </c>
      <c r="H42" s="8">
        <f>'2 - Eltis SlaveAssessment'!BJ42+'2 - Eltis SlaveAssessment'!BL42+'2 - Eltis SlaveAssessment'!BN42+'2 - Eltis SlaveAssessment'!BP42+'2 - Eltis SlaveAssessment'!BR42</f>
        <v>0</v>
      </c>
      <c r="I42" s="8">
        <f>'2 - Eltis SlaveAssessment'!BK42+'2 - Eltis SlaveAssessment'!BM42+'2 - Eltis SlaveAssessment'!BO42+'2 - Eltis SlaveAssessment'!BQ42+'2 - Eltis SlaveAssessment'!BS42</f>
        <v>0</v>
      </c>
      <c r="J42" s="8">
        <f>'2 - Eltis SlaveAssessment'!N42+'2 - Eltis SlaveAssessment'!P42+'2 - Eltis SlaveAssessment'!R42+'2 - Eltis SlaveAssessment'!T42+'2 - Eltis SlaveAssessment'!V42+'2 - Eltis SlaveAssessment'!X42+'2 - Eltis SlaveAssessment'!Z42+'2 - Eltis SlaveAssessment'!AB42+'2 - Eltis SlaveAssessment'!AD42+'2 - Eltis SlaveAssessment'!AF42+'2 - Eltis SlaveAssessment'!AH42+'2 - Eltis SlaveAssessment'!AJ42+'2 - Eltis SlaveAssessment'!AL42+'2 - Eltis SlaveAssessment'!AN42+'2 - Eltis SlaveAssessment'!AP42+'2 - Eltis SlaveAssessment'!AR42+'2 - Eltis SlaveAssessment'!AX42+'2 - Eltis SlaveAssessment'!AZ42+'2 - Eltis SlaveAssessment'!BB42+'2 - Eltis SlaveAssessment'!BD42+'2 - Eltis SlaveAssessment'!BF42+'2 - Eltis SlaveAssessment'!BH42</f>
        <v>0</v>
      </c>
      <c r="K42" s="8">
        <f>'2 - Eltis SlaveAssessment'!O42+'2 - Eltis SlaveAssessment'!Q42+'2 - Eltis SlaveAssessment'!S42+'2 - Eltis SlaveAssessment'!U42+'2 - Eltis SlaveAssessment'!W42+'2 - Eltis SlaveAssessment'!Y42+'2 - Eltis SlaveAssessment'!AA42+'2 - Eltis SlaveAssessment'!AC42+'2 - Eltis SlaveAssessment'!AE42+'2 - Eltis SlaveAssessment'!AG42+'2 - Eltis SlaveAssessment'!AI42+'2 - Eltis SlaveAssessment'!AK42+'2 - Eltis SlaveAssessment'!AM42+'2 - Eltis SlaveAssessment'!AO42+'2 - Eltis SlaveAssessment'!AQ42+'2 - Eltis SlaveAssessment'!AS42+'2 - Eltis SlaveAssessment'!AY42+'2 - Eltis SlaveAssessment'!BA42+'2 - Eltis SlaveAssessment'!BC42+'2 - Eltis SlaveAssessment'!BE42+'2 - Eltis SlaveAssessment'!BG42+'2 - Eltis SlaveAssessment'!BI42</f>
        <v>0</v>
      </c>
      <c r="M42" s="8">
        <f>'1 - Eltis SlaveVoyages'!GF42</f>
        <v>0</v>
      </c>
      <c r="N42" s="8">
        <f>'1 - Eltis SlaveVoyages'!GG42</f>
        <v>0</v>
      </c>
      <c r="O42" s="8">
        <f>'1 - Eltis SlaveVoyages'!BZ42</f>
        <v>0</v>
      </c>
      <c r="P42" s="8">
        <f>'1 - Eltis SlaveVoyages'!CA42</f>
        <v>0</v>
      </c>
      <c r="Q42" s="8">
        <f>'1 - Eltis SlaveVoyages'!CB42</f>
        <v>0</v>
      </c>
      <c r="R42" s="8">
        <f>'1 - Eltis SlaveVoyages'!CC42</f>
        <v>0</v>
      </c>
      <c r="S42" s="8">
        <f>'1 - Eltis SlaveVoyages'!EL42+'1 - Eltis SlaveVoyages'!EN42+'1 - Eltis SlaveVoyages'!EP42+'1 - Eltis SlaveVoyages'!ER42+'1 - Eltis SlaveVoyages'!ET42</f>
        <v>0</v>
      </c>
      <c r="T42" s="8">
        <f>'1 - Eltis SlaveVoyages'!EM42+'1 - Eltis SlaveVoyages'!EO42+'1 - Eltis SlaveVoyages'!EQ42+'1 - Eltis SlaveVoyages'!ES42+'1 - Eltis SlaveVoyages'!EU42</f>
        <v>0</v>
      </c>
      <c r="U42" s="8">
        <f>'1 - Eltis SlaveVoyages'!BR42+'1 - Eltis SlaveVoyages'!BT42+'1 - Eltis SlaveVoyages'!BV42+'1 - Eltis SlaveVoyages'!CF42+'1 - Eltis SlaveVoyages'!CH42+'1 - Eltis SlaveVoyages'!CJ42+'1 - Eltis SlaveVoyages'!CL42+'1 - Eltis SlaveVoyages'!CN42+'1 - Eltis SlaveVoyages'!CP42+'1 - Eltis SlaveVoyages'!CR42+'1 - Eltis SlaveVoyages'!CT42+'1 - Eltis SlaveVoyages'!CV42+'1 - Eltis SlaveVoyages'!CX42+'1 - Eltis SlaveVoyages'!CZ42+'1 - Eltis SlaveVoyages'!DB42+'1 - Eltis SlaveVoyages'!DD42+'1 - Eltis SlaveVoyages'!DF42+'1 - Eltis SlaveVoyages'!DH42+'1 - Eltis SlaveVoyages'!DJ42+'1 - Eltis SlaveVoyages'!DL42+'1 - Eltis SlaveVoyages'!DN42+'1 - Eltis SlaveVoyages'!DP42+'1 - Eltis SlaveVoyages'!DR42+'1 - Eltis SlaveVoyages'!DT42+'1 - Eltis SlaveVoyages'!DV42+'1 - Eltis SlaveVoyages'!DX42+'1 - Eltis SlaveVoyages'!DZ42+'1 - Eltis SlaveVoyages'!EB42+'1 - Eltis SlaveVoyages'!ED42+'1 - Eltis SlaveVoyages'!EF42+'1 - Eltis SlaveVoyages'!EH42+'1 - Eltis SlaveVoyages'!EJ42+'1 - Eltis SlaveVoyages'!FP42+'1 - Eltis SlaveVoyages'!FT42+'1 - Eltis SlaveVoyages'!FV42</f>
        <v>0</v>
      </c>
      <c r="V42" s="8">
        <f>'1 - Eltis SlaveVoyages'!BS42+'1 - Eltis SlaveVoyages'!BU42+'1 - Eltis SlaveVoyages'!BW42+'1 - Eltis SlaveVoyages'!CG42+'1 - Eltis SlaveVoyages'!CI42+'1 - Eltis SlaveVoyages'!CK42+'1 - Eltis SlaveVoyages'!CM42+'1 - Eltis SlaveVoyages'!CO42+'1 - Eltis SlaveVoyages'!CQ42+'1 - Eltis SlaveVoyages'!CS42+'1 - Eltis SlaveVoyages'!CU42+'1 - Eltis SlaveVoyages'!CW42+'1 - Eltis SlaveVoyages'!CY42+'1 - Eltis SlaveVoyages'!DA42+'1 - Eltis SlaveVoyages'!DC42+'1 - Eltis SlaveVoyages'!DE42+'1 - Eltis SlaveVoyages'!DG42+'1 - Eltis SlaveVoyages'!DI42+'1 - Eltis SlaveVoyages'!DK42+'1 - Eltis SlaveVoyages'!DM42+'1 - Eltis SlaveVoyages'!DO42+'1 - Eltis SlaveVoyages'!DQ42+'1 - Eltis SlaveVoyages'!DS42+'1 - Eltis SlaveVoyages'!DU42+'1 - Eltis SlaveVoyages'!DW42+'1 - Eltis SlaveVoyages'!DY42+'1 - Eltis SlaveVoyages'!EA42+'1 - Eltis SlaveVoyages'!EC42+'1 - Eltis SlaveVoyages'!EE42+'1 - Eltis SlaveVoyages'!EG42+'1 - Eltis SlaveVoyages'!EI42+'1 - Eltis SlaveVoyages'!EK42+'1 - Eltis SlaveVoyages'!FQ42+'1 - Eltis SlaveVoyages'!FU42+'1 - Eltis SlaveVoyages'!FW42</f>
        <v>0</v>
      </c>
      <c r="AE42" s="11">
        <f t="shared" si="0"/>
        <v>0</v>
      </c>
      <c r="AG42" s="51">
        <f t="shared" si="2"/>
        <v>0</v>
      </c>
      <c r="AH42" s="52">
        <f t="shared" si="3"/>
        <v>0</v>
      </c>
      <c r="AI42" s="52">
        <f t="shared" si="4"/>
        <v>0</v>
      </c>
      <c r="AJ42" s="52">
        <f t="shared" si="5"/>
        <v>0</v>
      </c>
      <c r="AK42" s="52">
        <f t="shared" si="6"/>
        <v>0</v>
      </c>
      <c r="AL42" s="52">
        <f t="shared" si="7"/>
        <v>0</v>
      </c>
      <c r="AM42" s="52">
        <f t="shared" si="8"/>
        <v>0</v>
      </c>
      <c r="AN42" s="52">
        <f t="shared" si="9"/>
        <v>0</v>
      </c>
      <c r="AO42" s="52">
        <f t="shared" si="10"/>
        <v>0</v>
      </c>
      <c r="AP42" s="52">
        <f t="shared" si="11"/>
        <v>0</v>
      </c>
      <c r="AQ42" s="52">
        <f t="shared" si="12"/>
        <v>0</v>
      </c>
      <c r="AR42" s="56">
        <f t="shared" si="13"/>
        <v>0</v>
      </c>
      <c r="AT42" s="8" t="str">
        <f>IF('4 - Prijzen'!O46&gt;0,'4 - Prijzen'!O46,"")</f>
        <v/>
      </c>
      <c r="AU42" s="8" t="str">
        <f>IF('4 - Prijzen'!P46&gt;0,'4 - Prijzen'!P46,"")</f>
        <v/>
      </c>
      <c r="AV42" s="8" t="str">
        <f>IF('4 - Prijzen'!BC46&gt;0,'4 - Prijzen'!BC46,"")</f>
        <v/>
      </c>
      <c r="AW42" s="8" t="str">
        <f>IF('4 - Prijzen'!BD46&gt;0,'4 - Prijzen'!BD46,"")</f>
        <v/>
      </c>
      <c r="AY42" s="8" t="str">
        <f>IF('4 - Prijzen'!BF46&gt;0,'4 - Prijzen'!BF46,"")</f>
        <v/>
      </c>
      <c r="AZ42" s="8" t="str">
        <f>IF('4 - Prijzen'!BG46&gt;0,'4 - Prijzen'!BG46,"")</f>
        <v/>
      </c>
      <c r="BA42" s="8" t="str">
        <f>IF('4 - Prijzen'!BV46&gt;0,'4 - Prijzen'!BV46,"")</f>
        <v/>
      </c>
      <c r="BB42" s="8" t="str">
        <f>IF('4 - Prijzen'!BW46&gt;0,'4 - Prijzen'!BW46,"")</f>
        <v/>
      </c>
      <c r="BI42" s="87">
        <f t="shared" si="15"/>
        <v>0.629</v>
      </c>
      <c r="BJ42" s="87">
        <f t="shared" si="16"/>
        <v>0.66666666666666663</v>
      </c>
      <c r="BK42" s="84">
        <f t="shared" si="14"/>
        <v>0.8763333333333333</v>
      </c>
      <c r="CN42">
        <f t="shared" si="17"/>
        <v>90</v>
      </c>
      <c r="CO42">
        <f t="shared" si="17"/>
        <v>110</v>
      </c>
      <c r="CP42" s="8">
        <f t="shared" si="18"/>
        <v>0</v>
      </c>
      <c r="CQ42" s="8">
        <f t="shared" si="19"/>
        <v>0</v>
      </c>
    </row>
    <row r="43" spans="1:95" x14ac:dyDescent="0.25">
      <c r="A43">
        <v>1635</v>
      </c>
      <c r="B43" s="8">
        <f>'2 - Eltis SlaveAssessment'!BX43</f>
        <v>0</v>
      </c>
      <c r="C43" s="8">
        <f>'2 - Eltis SlaveAssessment'!BY43</f>
        <v>0</v>
      </c>
      <c r="D43" s="8">
        <f>'2 - Eltis SlaveAssessment'!AT43</f>
        <v>0</v>
      </c>
      <c r="E43" s="8">
        <f>'2 - Eltis SlaveAssessment'!AU43</f>
        <v>0</v>
      </c>
      <c r="F43" s="8">
        <f>'2 - Eltis SlaveAssessment'!AV43</f>
        <v>0</v>
      </c>
      <c r="G43" s="8">
        <f>'2 - Eltis SlaveAssessment'!AW43</f>
        <v>0</v>
      </c>
      <c r="H43" s="8">
        <f>'2 - Eltis SlaveAssessment'!BJ43+'2 - Eltis SlaveAssessment'!BL43+'2 - Eltis SlaveAssessment'!BN43+'2 - Eltis SlaveAssessment'!BP43+'2 - Eltis SlaveAssessment'!BR43</f>
        <v>0</v>
      </c>
      <c r="I43" s="8">
        <f>'2 - Eltis SlaveAssessment'!BK43+'2 - Eltis SlaveAssessment'!BM43+'2 - Eltis SlaveAssessment'!BO43+'2 - Eltis SlaveAssessment'!BQ43+'2 - Eltis SlaveAssessment'!BS43</f>
        <v>0</v>
      </c>
      <c r="J43" s="8">
        <f>'2 - Eltis SlaveAssessment'!N43+'2 - Eltis SlaveAssessment'!P43+'2 - Eltis SlaveAssessment'!R43+'2 - Eltis SlaveAssessment'!T43+'2 - Eltis SlaveAssessment'!V43+'2 - Eltis SlaveAssessment'!X43+'2 - Eltis SlaveAssessment'!Z43+'2 - Eltis SlaveAssessment'!AB43+'2 - Eltis SlaveAssessment'!AD43+'2 - Eltis SlaveAssessment'!AF43+'2 - Eltis SlaveAssessment'!AH43+'2 - Eltis SlaveAssessment'!AJ43+'2 - Eltis SlaveAssessment'!AL43+'2 - Eltis SlaveAssessment'!AN43+'2 - Eltis SlaveAssessment'!AP43+'2 - Eltis SlaveAssessment'!AR43+'2 - Eltis SlaveAssessment'!AX43+'2 - Eltis SlaveAssessment'!AZ43+'2 - Eltis SlaveAssessment'!BB43+'2 - Eltis SlaveAssessment'!BD43+'2 - Eltis SlaveAssessment'!BF43+'2 - Eltis SlaveAssessment'!BH43</f>
        <v>0</v>
      </c>
      <c r="K43" s="8">
        <f>'2 - Eltis SlaveAssessment'!O43+'2 - Eltis SlaveAssessment'!Q43+'2 - Eltis SlaveAssessment'!S43+'2 - Eltis SlaveAssessment'!U43+'2 - Eltis SlaveAssessment'!W43+'2 - Eltis SlaveAssessment'!Y43+'2 - Eltis SlaveAssessment'!AA43+'2 - Eltis SlaveAssessment'!AC43+'2 - Eltis SlaveAssessment'!AE43+'2 - Eltis SlaveAssessment'!AG43+'2 - Eltis SlaveAssessment'!AI43+'2 - Eltis SlaveAssessment'!AK43+'2 - Eltis SlaveAssessment'!AM43+'2 - Eltis SlaveAssessment'!AO43+'2 - Eltis SlaveAssessment'!AQ43+'2 - Eltis SlaveAssessment'!AS43+'2 - Eltis SlaveAssessment'!AY43+'2 - Eltis SlaveAssessment'!BA43+'2 - Eltis SlaveAssessment'!BC43+'2 - Eltis SlaveAssessment'!BE43+'2 - Eltis SlaveAssessment'!BG43+'2 - Eltis SlaveAssessment'!BI43</f>
        <v>0</v>
      </c>
      <c r="M43" s="8">
        <f>'1 - Eltis SlaveVoyages'!GF43</f>
        <v>0</v>
      </c>
      <c r="N43" s="8">
        <f>'1 - Eltis SlaveVoyages'!GG43</f>
        <v>0</v>
      </c>
      <c r="O43" s="8">
        <f>'1 - Eltis SlaveVoyages'!BZ43</f>
        <v>0</v>
      </c>
      <c r="P43" s="8">
        <f>'1 - Eltis SlaveVoyages'!CA43</f>
        <v>0</v>
      </c>
      <c r="Q43" s="8">
        <f>'1 - Eltis SlaveVoyages'!CB43</f>
        <v>0</v>
      </c>
      <c r="R43" s="8">
        <f>'1 - Eltis SlaveVoyages'!CC43</f>
        <v>0</v>
      </c>
      <c r="S43" s="8">
        <f>'1 - Eltis SlaveVoyages'!EL43+'1 - Eltis SlaveVoyages'!EN43+'1 - Eltis SlaveVoyages'!EP43+'1 - Eltis SlaveVoyages'!ER43+'1 - Eltis SlaveVoyages'!ET43</f>
        <v>0</v>
      </c>
      <c r="T43" s="8">
        <f>'1 - Eltis SlaveVoyages'!EM43+'1 - Eltis SlaveVoyages'!EO43+'1 - Eltis SlaveVoyages'!EQ43+'1 - Eltis SlaveVoyages'!ES43+'1 - Eltis SlaveVoyages'!EU43</f>
        <v>0</v>
      </c>
      <c r="U43" s="8">
        <f>'1 - Eltis SlaveVoyages'!BR43+'1 - Eltis SlaveVoyages'!BT43+'1 - Eltis SlaveVoyages'!BV43+'1 - Eltis SlaveVoyages'!CF43+'1 - Eltis SlaveVoyages'!CH43+'1 - Eltis SlaveVoyages'!CJ43+'1 - Eltis SlaveVoyages'!CL43+'1 - Eltis SlaveVoyages'!CN43+'1 - Eltis SlaveVoyages'!CP43+'1 - Eltis SlaveVoyages'!CR43+'1 - Eltis SlaveVoyages'!CT43+'1 - Eltis SlaveVoyages'!CV43+'1 - Eltis SlaveVoyages'!CX43+'1 - Eltis SlaveVoyages'!CZ43+'1 - Eltis SlaveVoyages'!DB43+'1 - Eltis SlaveVoyages'!DD43+'1 - Eltis SlaveVoyages'!DF43+'1 - Eltis SlaveVoyages'!DH43+'1 - Eltis SlaveVoyages'!DJ43+'1 - Eltis SlaveVoyages'!DL43+'1 - Eltis SlaveVoyages'!DN43+'1 - Eltis SlaveVoyages'!DP43+'1 - Eltis SlaveVoyages'!DR43+'1 - Eltis SlaveVoyages'!DT43+'1 - Eltis SlaveVoyages'!DV43+'1 - Eltis SlaveVoyages'!DX43+'1 - Eltis SlaveVoyages'!DZ43+'1 - Eltis SlaveVoyages'!EB43+'1 - Eltis SlaveVoyages'!ED43+'1 - Eltis SlaveVoyages'!EF43+'1 - Eltis SlaveVoyages'!EH43+'1 - Eltis SlaveVoyages'!EJ43+'1 - Eltis SlaveVoyages'!FP43+'1 - Eltis SlaveVoyages'!FT43+'1 - Eltis SlaveVoyages'!FV43</f>
        <v>0</v>
      </c>
      <c r="V43" s="8">
        <f>'1 - Eltis SlaveVoyages'!BS43+'1 - Eltis SlaveVoyages'!BU43+'1 - Eltis SlaveVoyages'!BW43+'1 - Eltis SlaveVoyages'!CG43+'1 - Eltis SlaveVoyages'!CI43+'1 - Eltis SlaveVoyages'!CK43+'1 - Eltis SlaveVoyages'!CM43+'1 - Eltis SlaveVoyages'!CO43+'1 - Eltis SlaveVoyages'!CQ43+'1 - Eltis SlaveVoyages'!CS43+'1 - Eltis SlaveVoyages'!CU43+'1 - Eltis SlaveVoyages'!CW43+'1 - Eltis SlaveVoyages'!CY43+'1 - Eltis SlaveVoyages'!DA43+'1 - Eltis SlaveVoyages'!DC43+'1 - Eltis SlaveVoyages'!DE43+'1 - Eltis SlaveVoyages'!DG43+'1 - Eltis SlaveVoyages'!DI43+'1 - Eltis SlaveVoyages'!DK43+'1 - Eltis SlaveVoyages'!DM43+'1 - Eltis SlaveVoyages'!DO43+'1 - Eltis SlaveVoyages'!DQ43+'1 - Eltis SlaveVoyages'!DS43+'1 - Eltis SlaveVoyages'!DU43+'1 - Eltis SlaveVoyages'!DW43+'1 - Eltis SlaveVoyages'!DY43+'1 - Eltis SlaveVoyages'!EA43+'1 - Eltis SlaveVoyages'!EC43+'1 - Eltis SlaveVoyages'!EE43+'1 - Eltis SlaveVoyages'!EG43+'1 - Eltis SlaveVoyages'!EI43+'1 - Eltis SlaveVoyages'!EK43+'1 - Eltis SlaveVoyages'!FQ43+'1 - Eltis SlaveVoyages'!FU43+'1 - Eltis SlaveVoyages'!FW43</f>
        <v>0</v>
      </c>
      <c r="AE43" s="11">
        <f t="shared" si="0"/>
        <v>0</v>
      </c>
      <c r="AG43" s="51">
        <f t="shared" si="2"/>
        <v>0</v>
      </c>
      <c r="AH43" s="52">
        <f t="shared" si="3"/>
        <v>0</v>
      </c>
      <c r="AI43" s="52">
        <f t="shared" si="4"/>
        <v>0</v>
      </c>
      <c r="AJ43" s="52">
        <f t="shared" si="5"/>
        <v>0</v>
      </c>
      <c r="AK43" s="52">
        <f t="shared" si="6"/>
        <v>0</v>
      </c>
      <c r="AL43" s="52">
        <f t="shared" si="7"/>
        <v>0</v>
      </c>
      <c r="AM43" s="52">
        <f t="shared" si="8"/>
        <v>0</v>
      </c>
      <c r="AN43" s="52">
        <f t="shared" si="9"/>
        <v>0</v>
      </c>
      <c r="AO43" s="52">
        <f t="shared" si="10"/>
        <v>0</v>
      </c>
      <c r="AP43" s="52">
        <f t="shared" si="11"/>
        <v>0</v>
      </c>
      <c r="AQ43" s="52">
        <f t="shared" si="12"/>
        <v>0</v>
      </c>
      <c r="AR43" s="56">
        <f t="shared" si="13"/>
        <v>0</v>
      </c>
      <c r="AT43" s="8" t="str">
        <f>IF('4 - Prijzen'!O47&gt;0,'4 - Prijzen'!O47,"")</f>
        <v/>
      </c>
      <c r="AU43" s="8" t="str">
        <f>IF('4 - Prijzen'!P47&gt;0,'4 - Prijzen'!P47,"")</f>
        <v/>
      </c>
      <c r="AV43" s="8" t="str">
        <f>IF('4 - Prijzen'!BC47&gt;0,'4 - Prijzen'!BC47,"")</f>
        <v/>
      </c>
      <c r="AW43" s="8" t="str">
        <f>IF('4 - Prijzen'!BD47&gt;0,'4 - Prijzen'!BD47,"")</f>
        <v/>
      </c>
      <c r="AY43" s="8" t="str">
        <f>IF('4 - Prijzen'!BF47&gt;0,'4 - Prijzen'!BF47,"")</f>
        <v/>
      </c>
      <c r="AZ43" s="8" t="str">
        <f>IF('4 - Prijzen'!BG47&gt;0,'4 - Prijzen'!BG47,"")</f>
        <v/>
      </c>
      <c r="BA43" s="8" t="str">
        <f>IF('4 - Prijzen'!BV47&gt;0,'4 - Prijzen'!BV47,"")</f>
        <v/>
      </c>
      <c r="BB43" s="8" t="str">
        <f>IF('4 - Prijzen'!BW47&gt;0,'4 - Prijzen'!BW47,"")</f>
        <v/>
      </c>
      <c r="BI43" s="87">
        <f t="shared" si="15"/>
        <v>0.629</v>
      </c>
      <c r="BJ43" s="87">
        <f t="shared" si="16"/>
        <v>0.66666666666666663</v>
      </c>
      <c r="BK43" s="84">
        <f t="shared" si="14"/>
        <v>0.8763333333333333</v>
      </c>
      <c r="CN43">
        <f t="shared" si="17"/>
        <v>90</v>
      </c>
      <c r="CO43">
        <f t="shared" si="17"/>
        <v>110</v>
      </c>
      <c r="CP43" s="8">
        <f t="shared" si="18"/>
        <v>0</v>
      </c>
      <c r="CQ43" s="8">
        <f t="shared" si="19"/>
        <v>0</v>
      </c>
    </row>
    <row r="44" spans="1:95" x14ac:dyDescent="0.25">
      <c r="A44">
        <v>1636</v>
      </c>
      <c r="B44" s="8">
        <f>'2 - Eltis SlaveAssessment'!BX44</f>
        <v>0</v>
      </c>
      <c r="C44" s="8">
        <f>'2 - Eltis SlaveAssessment'!BY44</f>
        <v>0</v>
      </c>
      <c r="D44" s="8">
        <f>'2 - Eltis SlaveAssessment'!AT44</f>
        <v>0</v>
      </c>
      <c r="E44" s="8">
        <f>'2 - Eltis SlaveAssessment'!AU44</f>
        <v>0</v>
      </c>
      <c r="F44" s="8">
        <f>'2 - Eltis SlaveAssessment'!AV44</f>
        <v>0</v>
      </c>
      <c r="G44" s="8">
        <f>'2 - Eltis SlaveAssessment'!AW44</f>
        <v>0</v>
      </c>
      <c r="H44" s="8">
        <f>'2 - Eltis SlaveAssessment'!BJ44+'2 - Eltis SlaveAssessment'!BL44+'2 - Eltis SlaveAssessment'!BN44+'2 - Eltis SlaveAssessment'!BP44+'2 - Eltis SlaveAssessment'!BR44</f>
        <v>0</v>
      </c>
      <c r="I44" s="8">
        <f>'2 - Eltis SlaveAssessment'!BK44+'2 - Eltis SlaveAssessment'!BM44+'2 - Eltis SlaveAssessment'!BO44+'2 - Eltis SlaveAssessment'!BQ44+'2 - Eltis SlaveAssessment'!BS44</f>
        <v>0</v>
      </c>
      <c r="J44" s="8">
        <f>'2 - Eltis SlaveAssessment'!N44+'2 - Eltis SlaveAssessment'!P44+'2 - Eltis SlaveAssessment'!R44+'2 - Eltis SlaveAssessment'!T44+'2 - Eltis SlaveAssessment'!V44+'2 - Eltis SlaveAssessment'!X44+'2 - Eltis SlaveAssessment'!Z44+'2 - Eltis SlaveAssessment'!AB44+'2 - Eltis SlaveAssessment'!AD44+'2 - Eltis SlaveAssessment'!AF44+'2 - Eltis SlaveAssessment'!AH44+'2 - Eltis SlaveAssessment'!AJ44+'2 - Eltis SlaveAssessment'!AL44+'2 - Eltis SlaveAssessment'!AN44+'2 - Eltis SlaveAssessment'!AP44+'2 - Eltis SlaveAssessment'!AR44+'2 - Eltis SlaveAssessment'!AX44+'2 - Eltis SlaveAssessment'!AZ44+'2 - Eltis SlaveAssessment'!BB44+'2 - Eltis SlaveAssessment'!BD44+'2 - Eltis SlaveAssessment'!BF44+'2 - Eltis SlaveAssessment'!BH44</f>
        <v>0</v>
      </c>
      <c r="K44" s="8">
        <f>'2 - Eltis SlaveAssessment'!O44+'2 - Eltis SlaveAssessment'!Q44+'2 - Eltis SlaveAssessment'!S44+'2 - Eltis SlaveAssessment'!U44+'2 - Eltis SlaveAssessment'!W44+'2 - Eltis SlaveAssessment'!Y44+'2 - Eltis SlaveAssessment'!AA44+'2 - Eltis SlaveAssessment'!AC44+'2 - Eltis SlaveAssessment'!AE44+'2 - Eltis SlaveAssessment'!AG44+'2 - Eltis SlaveAssessment'!AI44+'2 - Eltis SlaveAssessment'!AK44+'2 - Eltis SlaveAssessment'!AM44+'2 - Eltis SlaveAssessment'!AO44+'2 - Eltis SlaveAssessment'!AQ44+'2 - Eltis SlaveAssessment'!AS44+'2 - Eltis SlaveAssessment'!AY44+'2 - Eltis SlaveAssessment'!BA44+'2 - Eltis SlaveAssessment'!BC44+'2 - Eltis SlaveAssessment'!BE44+'2 - Eltis SlaveAssessment'!BG44+'2 - Eltis SlaveAssessment'!BI44</f>
        <v>0</v>
      </c>
      <c r="M44" s="8">
        <f>'1 - Eltis SlaveVoyages'!GF44</f>
        <v>0</v>
      </c>
      <c r="N44" s="8">
        <f>'1 - Eltis SlaveVoyages'!GG44</f>
        <v>0</v>
      </c>
      <c r="O44" s="8">
        <f>'1 - Eltis SlaveVoyages'!BZ44</f>
        <v>0</v>
      </c>
      <c r="P44" s="8">
        <f>'1 - Eltis SlaveVoyages'!CA44</f>
        <v>0</v>
      </c>
      <c r="Q44" s="8">
        <f>'1 - Eltis SlaveVoyages'!CB44</f>
        <v>0</v>
      </c>
      <c r="R44" s="8">
        <f>'1 - Eltis SlaveVoyages'!CC44</f>
        <v>0</v>
      </c>
      <c r="S44" s="8">
        <f>'1 - Eltis SlaveVoyages'!EL44+'1 - Eltis SlaveVoyages'!EN44+'1 - Eltis SlaveVoyages'!EP44+'1 - Eltis SlaveVoyages'!ER44+'1 - Eltis SlaveVoyages'!ET44</f>
        <v>0</v>
      </c>
      <c r="T44" s="8">
        <f>'1 - Eltis SlaveVoyages'!EM44+'1 - Eltis SlaveVoyages'!EO44+'1 - Eltis SlaveVoyages'!EQ44+'1 - Eltis SlaveVoyages'!ES44+'1 - Eltis SlaveVoyages'!EU44</f>
        <v>0</v>
      </c>
      <c r="U44" s="8">
        <f>'1 - Eltis SlaveVoyages'!BR44+'1 - Eltis SlaveVoyages'!BT44+'1 - Eltis SlaveVoyages'!BV44+'1 - Eltis SlaveVoyages'!CF44+'1 - Eltis SlaveVoyages'!CH44+'1 - Eltis SlaveVoyages'!CJ44+'1 - Eltis SlaveVoyages'!CL44+'1 - Eltis SlaveVoyages'!CN44+'1 - Eltis SlaveVoyages'!CP44+'1 - Eltis SlaveVoyages'!CR44+'1 - Eltis SlaveVoyages'!CT44+'1 - Eltis SlaveVoyages'!CV44+'1 - Eltis SlaveVoyages'!CX44+'1 - Eltis SlaveVoyages'!CZ44+'1 - Eltis SlaveVoyages'!DB44+'1 - Eltis SlaveVoyages'!DD44+'1 - Eltis SlaveVoyages'!DF44+'1 - Eltis SlaveVoyages'!DH44+'1 - Eltis SlaveVoyages'!DJ44+'1 - Eltis SlaveVoyages'!DL44+'1 - Eltis SlaveVoyages'!DN44+'1 - Eltis SlaveVoyages'!DP44+'1 - Eltis SlaveVoyages'!DR44+'1 - Eltis SlaveVoyages'!DT44+'1 - Eltis SlaveVoyages'!DV44+'1 - Eltis SlaveVoyages'!DX44+'1 - Eltis SlaveVoyages'!DZ44+'1 - Eltis SlaveVoyages'!EB44+'1 - Eltis SlaveVoyages'!ED44+'1 - Eltis SlaveVoyages'!EF44+'1 - Eltis SlaveVoyages'!EH44+'1 - Eltis SlaveVoyages'!EJ44+'1 - Eltis SlaveVoyages'!FP44+'1 - Eltis SlaveVoyages'!FT44+'1 - Eltis SlaveVoyages'!FV44</f>
        <v>0</v>
      </c>
      <c r="V44" s="8">
        <f>'1 - Eltis SlaveVoyages'!BS44+'1 - Eltis SlaveVoyages'!BU44+'1 - Eltis SlaveVoyages'!BW44+'1 - Eltis SlaveVoyages'!CG44+'1 - Eltis SlaveVoyages'!CI44+'1 - Eltis SlaveVoyages'!CK44+'1 - Eltis SlaveVoyages'!CM44+'1 - Eltis SlaveVoyages'!CO44+'1 - Eltis SlaveVoyages'!CQ44+'1 - Eltis SlaveVoyages'!CS44+'1 - Eltis SlaveVoyages'!CU44+'1 - Eltis SlaveVoyages'!CW44+'1 - Eltis SlaveVoyages'!CY44+'1 - Eltis SlaveVoyages'!DA44+'1 - Eltis SlaveVoyages'!DC44+'1 - Eltis SlaveVoyages'!DE44+'1 - Eltis SlaveVoyages'!DG44+'1 - Eltis SlaveVoyages'!DI44+'1 - Eltis SlaveVoyages'!DK44+'1 - Eltis SlaveVoyages'!DM44+'1 - Eltis SlaveVoyages'!DO44+'1 - Eltis SlaveVoyages'!DQ44+'1 - Eltis SlaveVoyages'!DS44+'1 - Eltis SlaveVoyages'!DU44+'1 - Eltis SlaveVoyages'!DW44+'1 - Eltis SlaveVoyages'!DY44+'1 - Eltis SlaveVoyages'!EA44+'1 - Eltis SlaveVoyages'!EC44+'1 - Eltis SlaveVoyages'!EE44+'1 - Eltis SlaveVoyages'!EG44+'1 - Eltis SlaveVoyages'!EI44+'1 - Eltis SlaveVoyages'!EK44+'1 - Eltis SlaveVoyages'!FQ44+'1 - Eltis SlaveVoyages'!FU44+'1 - Eltis SlaveVoyages'!FW44</f>
        <v>0</v>
      </c>
      <c r="AE44" s="11">
        <f t="shared" si="0"/>
        <v>0</v>
      </c>
      <c r="AG44" s="51">
        <f t="shared" si="2"/>
        <v>0</v>
      </c>
      <c r="AH44" s="52">
        <f t="shared" si="3"/>
        <v>0</v>
      </c>
      <c r="AI44" s="52">
        <f t="shared" si="4"/>
        <v>0</v>
      </c>
      <c r="AJ44" s="52">
        <f t="shared" si="5"/>
        <v>0</v>
      </c>
      <c r="AK44" s="52">
        <f t="shared" si="6"/>
        <v>0</v>
      </c>
      <c r="AL44" s="52">
        <f t="shared" si="7"/>
        <v>0</v>
      </c>
      <c r="AM44" s="52">
        <f t="shared" si="8"/>
        <v>0</v>
      </c>
      <c r="AN44" s="52">
        <f t="shared" si="9"/>
        <v>0</v>
      </c>
      <c r="AO44" s="52">
        <f t="shared" si="10"/>
        <v>0</v>
      </c>
      <c r="AP44" s="52">
        <f t="shared" si="11"/>
        <v>0</v>
      </c>
      <c r="AQ44" s="52">
        <f t="shared" si="12"/>
        <v>0</v>
      </c>
      <c r="AR44" s="56">
        <f t="shared" si="13"/>
        <v>0</v>
      </c>
      <c r="AT44" s="8" t="str">
        <f>IF('4 - Prijzen'!O48&gt;0,'4 - Prijzen'!O48,"")</f>
        <v/>
      </c>
      <c r="AU44" s="8" t="str">
        <f>IF('4 - Prijzen'!P48&gt;0,'4 - Prijzen'!P48,"")</f>
        <v/>
      </c>
      <c r="AV44" s="8" t="str">
        <f>IF('4 - Prijzen'!BC48&gt;0,'4 - Prijzen'!BC48,"")</f>
        <v/>
      </c>
      <c r="AW44" s="8" t="str">
        <f>IF('4 - Prijzen'!BD48&gt;0,'4 - Prijzen'!BD48,"")</f>
        <v/>
      </c>
      <c r="AY44" s="8" t="str">
        <f>IF('4 - Prijzen'!BF48&gt;0,'4 - Prijzen'!BF48,"")</f>
        <v/>
      </c>
      <c r="AZ44" s="8" t="str">
        <f>IF('4 - Prijzen'!BG48&gt;0,'4 - Prijzen'!BG48,"")</f>
        <v/>
      </c>
      <c r="BA44" s="8" t="str">
        <f>IF('4 - Prijzen'!BV48&gt;0,'4 - Prijzen'!BV48,"")</f>
        <v/>
      </c>
      <c r="BB44" s="8" t="str">
        <f>IF('4 - Prijzen'!BW48&gt;0,'4 - Prijzen'!BW48,"")</f>
        <v/>
      </c>
      <c r="BI44" s="87">
        <f t="shared" si="15"/>
        <v>0.629</v>
      </c>
      <c r="BJ44" s="87">
        <f t="shared" si="16"/>
        <v>0.66666666666666663</v>
      </c>
      <c r="BK44" s="84">
        <f t="shared" si="14"/>
        <v>0.8763333333333333</v>
      </c>
      <c r="CN44">
        <f t="shared" si="17"/>
        <v>90</v>
      </c>
      <c r="CO44">
        <f t="shared" si="17"/>
        <v>110</v>
      </c>
      <c r="CP44" s="8">
        <f t="shared" si="18"/>
        <v>0</v>
      </c>
      <c r="CQ44" s="8">
        <f t="shared" si="19"/>
        <v>0</v>
      </c>
    </row>
    <row r="45" spans="1:95" x14ac:dyDescent="0.25">
      <c r="A45">
        <v>1637</v>
      </c>
      <c r="B45" s="8">
        <f>'2 - Eltis SlaveAssessment'!BX45</f>
        <v>1299</v>
      </c>
      <c r="C45" s="8">
        <f>'2 - Eltis SlaveAssessment'!BY45</f>
        <v>1229</v>
      </c>
      <c r="D45" s="8">
        <f>'2 - Eltis SlaveAssessment'!AT45</f>
        <v>0</v>
      </c>
      <c r="E45" s="8">
        <f>'2 - Eltis SlaveAssessment'!AU45</f>
        <v>0</v>
      </c>
      <c r="F45" s="8">
        <f>'2 - Eltis SlaveAssessment'!AV45</f>
        <v>0</v>
      </c>
      <c r="G45" s="8">
        <f>'2 - Eltis SlaveAssessment'!AW45</f>
        <v>0</v>
      </c>
      <c r="H45" s="8">
        <f>'2 - Eltis SlaveAssessment'!BJ45+'2 - Eltis SlaveAssessment'!BL45+'2 - Eltis SlaveAssessment'!BN45+'2 - Eltis SlaveAssessment'!BP45+'2 - Eltis SlaveAssessment'!BR45</f>
        <v>1299</v>
      </c>
      <c r="I45" s="8">
        <f>'2 - Eltis SlaveAssessment'!BK45+'2 - Eltis SlaveAssessment'!BM45+'2 - Eltis SlaveAssessment'!BO45+'2 - Eltis SlaveAssessment'!BQ45+'2 - Eltis SlaveAssessment'!BS45</f>
        <v>1229</v>
      </c>
      <c r="J45" s="8">
        <f>'2 - Eltis SlaveAssessment'!N45+'2 - Eltis SlaveAssessment'!P45+'2 - Eltis SlaveAssessment'!R45+'2 - Eltis SlaveAssessment'!T45+'2 - Eltis SlaveAssessment'!V45+'2 - Eltis SlaveAssessment'!X45+'2 - Eltis SlaveAssessment'!Z45+'2 - Eltis SlaveAssessment'!AB45+'2 - Eltis SlaveAssessment'!AD45+'2 - Eltis SlaveAssessment'!AF45+'2 - Eltis SlaveAssessment'!AH45+'2 - Eltis SlaveAssessment'!AJ45+'2 - Eltis SlaveAssessment'!AL45+'2 - Eltis SlaveAssessment'!AN45+'2 - Eltis SlaveAssessment'!AP45+'2 - Eltis SlaveAssessment'!AR45+'2 - Eltis SlaveAssessment'!AX45+'2 - Eltis SlaveAssessment'!AZ45+'2 - Eltis SlaveAssessment'!BB45+'2 - Eltis SlaveAssessment'!BD45+'2 - Eltis SlaveAssessment'!BF45+'2 - Eltis SlaveAssessment'!BH45</f>
        <v>0</v>
      </c>
      <c r="K45" s="8">
        <f>'2 - Eltis SlaveAssessment'!O45+'2 - Eltis SlaveAssessment'!Q45+'2 - Eltis SlaveAssessment'!S45+'2 - Eltis SlaveAssessment'!U45+'2 - Eltis SlaveAssessment'!W45+'2 - Eltis SlaveAssessment'!Y45+'2 - Eltis SlaveAssessment'!AA45+'2 - Eltis SlaveAssessment'!AC45+'2 - Eltis SlaveAssessment'!AE45+'2 - Eltis SlaveAssessment'!AG45+'2 - Eltis SlaveAssessment'!AI45+'2 - Eltis SlaveAssessment'!AK45+'2 - Eltis SlaveAssessment'!AM45+'2 - Eltis SlaveAssessment'!AO45+'2 - Eltis SlaveAssessment'!AQ45+'2 - Eltis SlaveAssessment'!AS45+'2 - Eltis SlaveAssessment'!AY45+'2 - Eltis SlaveAssessment'!BA45+'2 - Eltis SlaveAssessment'!BC45+'2 - Eltis SlaveAssessment'!BE45+'2 - Eltis SlaveAssessment'!BG45+'2 - Eltis SlaveAssessment'!BI45</f>
        <v>0</v>
      </c>
      <c r="M45" s="8">
        <f>'1 - Eltis SlaveVoyages'!GF45</f>
        <v>1299</v>
      </c>
      <c r="N45" s="8">
        <f>'1 - Eltis SlaveVoyages'!GG45</f>
        <v>1229</v>
      </c>
      <c r="O45" s="8">
        <f>'1 - Eltis SlaveVoyages'!BZ45</f>
        <v>0</v>
      </c>
      <c r="P45" s="8">
        <f>'1 - Eltis SlaveVoyages'!CA45</f>
        <v>0</v>
      </c>
      <c r="Q45" s="8">
        <f>'1 - Eltis SlaveVoyages'!CB45</f>
        <v>0</v>
      </c>
      <c r="R45" s="8">
        <f>'1 - Eltis SlaveVoyages'!CC45</f>
        <v>0</v>
      </c>
      <c r="S45" s="8">
        <f>'1 - Eltis SlaveVoyages'!EL45+'1 - Eltis SlaveVoyages'!EN45+'1 - Eltis SlaveVoyages'!EP45+'1 - Eltis SlaveVoyages'!ER45+'1 - Eltis SlaveVoyages'!ET45</f>
        <v>1299</v>
      </c>
      <c r="T45" s="8">
        <f>'1 - Eltis SlaveVoyages'!EM45+'1 - Eltis SlaveVoyages'!EO45+'1 - Eltis SlaveVoyages'!EQ45+'1 - Eltis SlaveVoyages'!ES45+'1 - Eltis SlaveVoyages'!EU45</f>
        <v>1229</v>
      </c>
      <c r="U45" s="8">
        <f>'1 - Eltis SlaveVoyages'!BR45+'1 - Eltis SlaveVoyages'!BT45+'1 - Eltis SlaveVoyages'!BV45+'1 - Eltis SlaveVoyages'!CF45+'1 - Eltis SlaveVoyages'!CH45+'1 - Eltis SlaveVoyages'!CJ45+'1 - Eltis SlaveVoyages'!CL45+'1 - Eltis SlaveVoyages'!CN45+'1 - Eltis SlaveVoyages'!CP45+'1 - Eltis SlaveVoyages'!CR45+'1 - Eltis SlaveVoyages'!CT45+'1 - Eltis SlaveVoyages'!CV45+'1 - Eltis SlaveVoyages'!CX45+'1 - Eltis SlaveVoyages'!CZ45+'1 - Eltis SlaveVoyages'!DB45+'1 - Eltis SlaveVoyages'!DD45+'1 - Eltis SlaveVoyages'!DF45+'1 - Eltis SlaveVoyages'!DH45+'1 - Eltis SlaveVoyages'!DJ45+'1 - Eltis SlaveVoyages'!DL45+'1 - Eltis SlaveVoyages'!DN45+'1 - Eltis SlaveVoyages'!DP45+'1 - Eltis SlaveVoyages'!DR45+'1 - Eltis SlaveVoyages'!DT45+'1 - Eltis SlaveVoyages'!DV45+'1 - Eltis SlaveVoyages'!DX45+'1 - Eltis SlaveVoyages'!DZ45+'1 - Eltis SlaveVoyages'!EB45+'1 - Eltis SlaveVoyages'!ED45+'1 - Eltis SlaveVoyages'!EF45+'1 - Eltis SlaveVoyages'!EH45+'1 - Eltis SlaveVoyages'!EJ45+'1 - Eltis SlaveVoyages'!FP45+'1 - Eltis SlaveVoyages'!FT45+'1 - Eltis SlaveVoyages'!FV45</f>
        <v>0</v>
      </c>
      <c r="V45" s="8">
        <f>'1 - Eltis SlaveVoyages'!BS45+'1 - Eltis SlaveVoyages'!BU45+'1 - Eltis SlaveVoyages'!BW45+'1 - Eltis SlaveVoyages'!CG45+'1 - Eltis SlaveVoyages'!CI45+'1 - Eltis SlaveVoyages'!CK45+'1 - Eltis SlaveVoyages'!CM45+'1 - Eltis SlaveVoyages'!CO45+'1 - Eltis SlaveVoyages'!CQ45+'1 - Eltis SlaveVoyages'!CS45+'1 - Eltis SlaveVoyages'!CU45+'1 - Eltis SlaveVoyages'!CW45+'1 - Eltis SlaveVoyages'!CY45+'1 - Eltis SlaveVoyages'!DA45+'1 - Eltis SlaveVoyages'!DC45+'1 - Eltis SlaveVoyages'!DE45+'1 - Eltis SlaveVoyages'!DG45+'1 - Eltis SlaveVoyages'!DI45+'1 - Eltis SlaveVoyages'!DK45+'1 - Eltis SlaveVoyages'!DM45+'1 - Eltis SlaveVoyages'!DO45+'1 - Eltis SlaveVoyages'!DQ45+'1 - Eltis SlaveVoyages'!DS45+'1 - Eltis SlaveVoyages'!DU45+'1 - Eltis SlaveVoyages'!DW45+'1 - Eltis SlaveVoyages'!DY45+'1 - Eltis SlaveVoyages'!EA45+'1 - Eltis SlaveVoyages'!EC45+'1 - Eltis SlaveVoyages'!EE45+'1 - Eltis SlaveVoyages'!EG45+'1 - Eltis SlaveVoyages'!EI45+'1 - Eltis SlaveVoyages'!EK45+'1 - Eltis SlaveVoyages'!FQ45+'1 - Eltis SlaveVoyages'!FU45+'1 - Eltis SlaveVoyages'!FW45</f>
        <v>0</v>
      </c>
      <c r="AE45" s="11">
        <f t="shared" si="0"/>
        <v>1299</v>
      </c>
      <c r="AG45" s="51">
        <f t="shared" si="2"/>
        <v>1299</v>
      </c>
      <c r="AH45" s="52">
        <f t="shared" si="3"/>
        <v>1229</v>
      </c>
      <c r="AI45" s="52">
        <f t="shared" si="4"/>
        <v>0</v>
      </c>
      <c r="AJ45" s="52">
        <f t="shared" si="5"/>
        <v>0</v>
      </c>
      <c r="AK45" s="52">
        <f t="shared" si="6"/>
        <v>0</v>
      </c>
      <c r="AL45" s="52">
        <f t="shared" si="7"/>
        <v>0</v>
      </c>
      <c r="AM45" s="52">
        <f t="shared" si="8"/>
        <v>1299</v>
      </c>
      <c r="AN45" s="52">
        <f t="shared" si="9"/>
        <v>1229</v>
      </c>
      <c r="AO45" s="52">
        <f t="shared" si="10"/>
        <v>0</v>
      </c>
      <c r="AP45" s="52">
        <f t="shared" si="11"/>
        <v>0</v>
      </c>
      <c r="AQ45" s="52">
        <f t="shared" si="12"/>
        <v>0</v>
      </c>
      <c r="AR45" s="56">
        <f t="shared" si="13"/>
        <v>0</v>
      </c>
      <c r="AT45" s="8" t="str">
        <f>IF('4 - Prijzen'!O49&gt;0,'4 - Prijzen'!O49,"")</f>
        <v/>
      </c>
      <c r="AU45" s="8" t="str">
        <f>IF('4 - Prijzen'!P49&gt;0,'4 - Prijzen'!P49,"")</f>
        <v/>
      </c>
      <c r="AV45" s="8" t="str">
        <f>IF('4 - Prijzen'!BC49&gt;0,'4 - Prijzen'!BC49,"")</f>
        <v/>
      </c>
      <c r="AW45" s="8" t="str">
        <f>IF('4 - Prijzen'!BD49&gt;0,'4 - Prijzen'!BD49,"")</f>
        <v/>
      </c>
      <c r="AY45" s="8" t="str">
        <f>IF('4 - Prijzen'!BF49&gt;0,'4 - Prijzen'!BF49,"")</f>
        <v/>
      </c>
      <c r="AZ45" s="8" t="str">
        <f>IF('4 - Prijzen'!BG49&gt;0,'4 - Prijzen'!BG49,"")</f>
        <v/>
      </c>
      <c r="BA45" s="8" t="str">
        <f>IF('4 - Prijzen'!BV49&gt;0,'4 - Prijzen'!BV49,"")</f>
        <v/>
      </c>
      <c r="BB45" s="8" t="str">
        <f>IF('4 - Prijzen'!BW49&gt;0,'4 - Prijzen'!BW49,"")</f>
        <v/>
      </c>
      <c r="BI45" s="87">
        <f t="shared" si="15"/>
        <v>0.629</v>
      </c>
      <c r="BJ45" s="87">
        <f t="shared" si="16"/>
        <v>0.66666666666666663</v>
      </c>
      <c r="BK45" s="84">
        <f t="shared" si="14"/>
        <v>0.8763333333333333</v>
      </c>
      <c r="CN45">
        <f t="shared" si="17"/>
        <v>90</v>
      </c>
      <c r="CO45">
        <f t="shared" si="17"/>
        <v>110</v>
      </c>
      <c r="CP45" s="8">
        <f t="shared" si="18"/>
        <v>116910</v>
      </c>
      <c r="CQ45" s="8">
        <f t="shared" si="19"/>
        <v>142890</v>
      </c>
    </row>
    <row r="46" spans="1:95" x14ac:dyDescent="0.25">
      <c r="A46">
        <v>1638</v>
      </c>
      <c r="B46" s="8">
        <f>'2 - Eltis SlaveAssessment'!BX46</f>
        <v>1723</v>
      </c>
      <c r="C46" s="8">
        <f>'2 - Eltis SlaveAssessment'!BY46</f>
        <v>1508</v>
      </c>
      <c r="D46" s="8">
        <f>'2 - Eltis SlaveAssessment'!AT46</f>
        <v>0</v>
      </c>
      <c r="E46" s="8">
        <f>'2 - Eltis SlaveAssessment'!AU46</f>
        <v>0</v>
      </c>
      <c r="F46" s="8">
        <f>'2 - Eltis SlaveAssessment'!AV46</f>
        <v>0</v>
      </c>
      <c r="G46" s="8">
        <f>'2 - Eltis SlaveAssessment'!AW46</f>
        <v>0</v>
      </c>
      <c r="H46" s="8">
        <f>'2 - Eltis SlaveAssessment'!BJ46+'2 - Eltis SlaveAssessment'!BL46+'2 - Eltis SlaveAssessment'!BN46+'2 - Eltis SlaveAssessment'!BP46+'2 - Eltis SlaveAssessment'!BR46</f>
        <v>1723</v>
      </c>
      <c r="I46" s="8">
        <f>'2 - Eltis SlaveAssessment'!BK46+'2 - Eltis SlaveAssessment'!BM46+'2 - Eltis SlaveAssessment'!BO46+'2 - Eltis SlaveAssessment'!BQ46+'2 - Eltis SlaveAssessment'!BS46</f>
        <v>1508</v>
      </c>
      <c r="J46" s="8">
        <f>'2 - Eltis SlaveAssessment'!N46+'2 - Eltis SlaveAssessment'!P46+'2 - Eltis SlaveAssessment'!R46+'2 - Eltis SlaveAssessment'!T46+'2 - Eltis SlaveAssessment'!V46+'2 - Eltis SlaveAssessment'!X46+'2 - Eltis SlaveAssessment'!Z46+'2 - Eltis SlaveAssessment'!AB46+'2 - Eltis SlaveAssessment'!AD46+'2 - Eltis SlaveAssessment'!AF46+'2 - Eltis SlaveAssessment'!AH46+'2 - Eltis SlaveAssessment'!AJ46+'2 - Eltis SlaveAssessment'!AL46+'2 - Eltis SlaveAssessment'!AN46+'2 - Eltis SlaveAssessment'!AP46+'2 - Eltis SlaveAssessment'!AR46+'2 - Eltis SlaveAssessment'!AX46+'2 - Eltis SlaveAssessment'!AZ46+'2 - Eltis SlaveAssessment'!BB46+'2 - Eltis SlaveAssessment'!BD46+'2 - Eltis SlaveAssessment'!BF46+'2 - Eltis SlaveAssessment'!BH46</f>
        <v>0</v>
      </c>
      <c r="K46" s="8">
        <f>'2 - Eltis SlaveAssessment'!O46+'2 - Eltis SlaveAssessment'!Q46+'2 - Eltis SlaveAssessment'!S46+'2 - Eltis SlaveAssessment'!U46+'2 - Eltis SlaveAssessment'!W46+'2 - Eltis SlaveAssessment'!Y46+'2 - Eltis SlaveAssessment'!AA46+'2 - Eltis SlaveAssessment'!AC46+'2 - Eltis SlaveAssessment'!AE46+'2 - Eltis SlaveAssessment'!AG46+'2 - Eltis SlaveAssessment'!AI46+'2 - Eltis SlaveAssessment'!AK46+'2 - Eltis SlaveAssessment'!AM46+'2 - Eltis SlaveAssessment'!AO46+'2 - Eltis SlaveAssessment'!AQ46+'2 - Eltis SlaveAssessment'!AS46+'2 - Eltis SlaveAssessment'!AY46+'2 - Eltis SlaveAssessment'!BA46+'2 - Eltis SlaveAssessment'!BC46+'2 - Eltis SlaveAssessment'!BE46+'2 - Eltis SlaveAssessment'!BG46+'2 - Eltis SlaveAssessment'!BI46</f>
        <v>0</v>
      </c>
      <c r="M46" s="8">
        <f>'1 - Eltis SlaveVoyages'!GF46</f>
        <v>1723</v>
      </c>
      <c r="N46" s="8">
        <f>'1 - Eltis SlaveVoyages'!GG46</f>
        <v>1518</v>
      </c>
      <c r="O46" s="8">
        <f>'1 - Eltis SlaveVoyages'!BZ46</f>
        <v>0</v>
      </c>
      <c r="P46" s="8">
        <f>'1 - Eltis SlaveVoyages'!CA46</f>
        <v>0</v>
      </c>
      <c r="Q46" s="8">
        <f>'1 - Eltis SlaveVoyages'!CB46</f>
        <v>0</v>
      </c>
      <c r="R46" s="8">
        <f>'1 - Eltis SlaveVoyages'!CC46</f>
        <v>0</v>
      </c>
      <c r="S46" s="8">
        <f>'1 - Eltis SlaveVoyages'!EL46+'1 - Eltis SlaveVoyages'!EN46+'1 - Eltis SlaveVoyages'!EP46+'1 - Eltis SlaveVoyages'!ER46+'1 - Eltis SlaveVoyages'!ET46</f>
        <v>1723</v>
      </c>
      <c r="T46" s="8">
        <f>'1 - Eltis SlaveVoyages'!EM46+'1 - Eltis SlaveVoyages'!EO46+'1 - Eltis SlaveVoyages'!EQ46+'1 - Eltis SlaveVoyages'!ES46+'1 - Eltis SlaveVoyages'!EU46</f>
        <v>1518</v>
      </c>
      <c r="U46" s="8">
        <f>'1 - Eltis SlaveVoyages'!BR46+'1 - Eltis SlaveVoyages'!BT46+'1 - Eltis SlaveVoyages'!BV46+'1 - Eltis SlaveVoyages'!CF46+'1 - Eltis SlaveVoyages'!CH46+'1 - Eltis SlaveVoyages'!CJ46+'1 - Eltis SlaveVoyages'!CL46+'1 - Eltis SlaveVoyages'!CN46+'1 - Eltis SlaveVoyages'!CP46+'1 - Eltis SlaveVoyages'!CR46+'1 - Eltis SlaveVoyages'!CT46+'1 - Eltis SlaveVoyages'!CV46+'1 - Eltis SlaveVoyages'!CX46+'1 - Eltis SlaveVoyages'!CZ46+'1 - Eltis SlaveVoyages'!DB46+'1 - Eltis SlaveVoyages'!DD46+'1 - Eltis SlaveVoyages'!DF46+'1 - Eltis SlaveVoyages'!DH46+'1 - Eltis SlaveVoyages'!DJ46+'1 - Eltis SlaveVoyages'!DL46+'1 - Eltis SlaveVoyages'!DN46+'1 - Eltis SlaveVoyages'!DP46+'1 - Eltis SlaveVoyages'!DR46+'1 - Eltis SlaveVoyages'!DT46+'1 - Eltis SlaveVoyages'!DV46+'1 - Eltis SlaveVoyages'!DX46+'1 - Eltis SlaveVoyages'!DZ46+'1 - Eltis SlaveVoyages'!EB46+'1 - Eltis SlaveVoyages'!ED46+'1 - Eltis SlaveVoyages'!EF46+'1 - Eltis SlaveVoyages'!EH46+'1 - Eltis SlaveVoyages'!EJ46+'1 - Eltis SlaveVoyages'!FP46+'1 - Eltis SlaveVoyages'!FT46+'1 - Eltis SlaveVoyages'!FV46</f>
        <v>0</v>
      </c>
      <c r="V46" s="8">
        <f>'1 - Eltis SlaveVoyages'!BS46+'1 - Eltis SlaveVoyages'!BU46+'1 - Eltis SlaveVoyages'!BW46+'1 - Eltis SlaveVoyages'!CG46+'1 - Eltis SlaveVoyages'!CI46+'1 - Eltis SlaveVoyages'!CK46+'1 - Eltis SlaveVoyages'!CM46+'1 - Eltis SlaveVoyages'!CO46+'1 - Eltis SlaveVoyages'!CQ46+'1 - Eltis SlaveVoyages'!CS46+'1 - Eltis SlaveVoyages'!CU46+'1 - Eltis SlaveVoyages'!CW46+'1 - Eltis SlaveVoyages'!CY46+'1 - Eltis SlaveVoyages'!DA46+'1 - Eltis SlaveVoyages'!DC46+'1 - Eltis SlaveVoyages'!DE46+'1 - Eltis SlaveVoyages'!DG46+'1 - Eltis SlaveVoyages'!DI46+'1 - Eltis SlaveVoyages'!DK46+'1 - Eltis SlaveVoyages'!DM46+'1 - Eltis SlaveVoyages'!DO46+'1 - Eltis SlaveVoyages'!DQ46+'1 - Eltis SlaveVoyages'!DS46+'1 - Eltis SlaveVoyages'!DU46+'1 - Eltis SlaveVoyages'!DW46+'1 - Eltis SlaveVoyages'!DY46+'1 - Eltis SlaveVoyages'!EA46+'1 - Eltis SlaveVoyages'!EC46+'1 - Eltis SlaveVoyages'!EE46+'1 - Eltis SlaveVoyages'!EG46+'1 - Eltis SlaveVoyages'!EI46+'1 - Eltis SlaveVoyages'!EK46+'1 - Eltis SlaveVoyages'!FQ46+'1 - Eltis SlaveVoyages'!FU46+'1 - Eltis SlaveVoyages'!FW46</f>
        <v>0</v>
      </c>
      <c r="AE46" s="11">
        <f t="shared" si="0"/>
        <v>1723</v>
      </c>
      <c r="AG46" s="51">
        <f t="shared" si="2"/>
        <v>1723</v>
      </c>
      <c r="AH46" s="52">
        <f t="shared" si="3"/>
        <v>1508</v>
      </c>
      <c r="AI46" s="52">
        <f t="shared" si="4"/>
        <v>0</v>
      </c>
      <c r="AJ46" s="52">
        <f t="shared" si="5"/>
        <v>0</v>
      </c>
      <c r="AK46" s="52">
        <f t="shared" si="6"/>
        <v>0</v>
      </c>
      <c r="AL46" s="52">
        <f t="shared" si="7"/>
        <v>0</v>
      </c>
      <c r="AM46" s="52">
        <f t="shared" si="8"/>
        <v>1723</v>
      </c>
      <c r="AN46" s="52">
        <f t="shared" si="9"/>
        <v>1508</v>
      </c>
      <c r="AO46" s="52">
        <f t="shared" si="10"/>
        <v>0</v>
      </c>
      <c r="AP46" s="52">
        <f t="shared" si="11"/>
        <v>0</v>
      </c>
      <c r="AQ46" s="52">
        <f t="shared" si="12"/>
        <v>0</v>
      </c>
      <c r="AR46" s="56">
        <f t="shared" si="13"/>
        <v>0</v>
      </c>
      <c r="AT46" s="8" t="str">
        <f>IF('4 - Prijzen'!O50&gt;0,'4 - Prijzen'!O50,"")</f>
        <v/>
      </c>
      <c r="AU46" s="8" t="str">
        <f>IF('4 - Prijzen'!P50&gt;0,'4 - Prijzen'!P50,"")</f>
        <v/>
      </c>
      <c r="AV46" s="8" t="str">
        <f>IF('4 - Prijzen'!BC50&gt;0,'4 - Prijzen'!BC50,"")</f>
        <v/>
      </c>
      <c r="AW46" s="8" t="str">
        <f>IF('4 - Prijzen'!BD50&gt;0,'4 - Prijzen'!BD50,"")</f>
        <v/>
      </c>
      <c r="AY46" s="8" t="str">
        <f>IF('4 - Prijzen'!BF50&gt;0,'4 - Prijzen'!BF50,"")</f>
        <v/>
      </c>
      <c r="AZ46" s="8" t="str">
        <f>IF('4 - Prijzen'!BG50&gt;0,'4 - Prijzen'!BG50,"")</f>
        <v/>
      </c>
      <c r="BA46" s="8" t="str">
        <f>IF('4 - Prijzen'!BV50&gt;0,'4 - Prijzen'!BV50,"")</f>
        <v/>
      </c>
      <c r="BB46" s="8" t="str">
        <f>IF('4 - Prijzen'!BW50&gt;0,'4 - Prijzen'!BW50,"")</f>
        <v/>
      </c>
      <c r="BI46" s="87">
        <f t="shared" si="15"/>
        <v>0.629</v>
      </c>
      <c r="BJ46" s="87">
        <f t="shared" si="16"/>
        <v>0.66666666666666663</v>
      </c>
      <c r="BK46" s="84">
        <f t="shared" si="14"/>
        <v>0.8763333333333333</v>
      </c>
      <c r="CN46">
        <f t="shared" si="17"/>
        <v>90</v>
      </c>
      <c r="CO46">
        <f t="shared" si="17"/>
        <v>110</v>
      </c>
      <c r="CP46" s="8">
        <f t="shared" si="18"/>
        <v>155070</v>
      </c>
      <c r="CQ46" s="8">
        <f t="shared" si="19"/>
        <v>189530</v>
      </c>
    </row>
    <row r="47" spans="1:95" x14ac:dyDescent="0.25">
      <c r="A47">
        <v>1639</v>
      </c>
      <c r="B47" s="8">
        <f>'2 - Eltis SlaveAssessment'!BX47</f>
        <v>1920</v>
      </c>
      <c r="C47" s="8">
        <f>'2 - Eltis SlaveAssessment'!BY47</f>
        <v>1590</v>
      </c>
      <c r="D47" s="8">
        <f>'2 - Eltis SlaveAssessment'!AT47</f>
        <v>0</v>
      </c>
      <c r="E47" s="8">
        <f>'2 - Eltis SlaveAssessment'!AU47</f>
        <v>0</v>
      </c>
      <c r="F47" s="8">
        <f>'2 - Eltis SlaveAssessment'!AV47</f>
        <v>0</v>
      </c>
      <c r="G47" s="8">
        <f>'2 - Eltis SlaveAssessment'!AW47</f>
        <v>0</v>
      </c>
      <c r="H47" s="8">
        <f>'2 - Eltis SlaveAssessment'!BJ47+'2 - Eltis SlaveAssessment'!BL47+'2 - Eltis SlaveAssessment'!BN47+'2 - Eltis SlaveAssessment'!BP47+'2 - Eltis SlaveAssessment'!BR47</f>
        <v>1920</v>
      </c>
      <c r="I47" s="8">
        <f>'2 - Eltis SlaveAssessment'!BK47+'2 - Eltis SlaveAssessment'!BM47+'2 - Eltis SlaveAssessment'!BO47+'2 - Eltis SlaveAssessment'!BQ47+'2 - Eltis SlaveAssessment'!BS47</f>
        <v>1590</v>
      </c>
      <c r="J47" s="8">
        <f>'2 - Eltis SlaveAssessment'!N47+'2 - Eltis SlaveAssessment'!P47+'2 - Eltis SlaveAssessment'!R47+'2 - Eltis SlaveAssessment'!T47+'2 - Eltis SlaveAssessment'!V47+'2 - Eltis SlaveAssessment'!X47+'2 - Eltis SlaveAssessment'!Z47+'2 - Eltis SlaveAssessment'!AB47+'2 - Eltis SlaveAssessment'!AD47+'2 - Eltis SlaveAssessment'!AF47+'2 - Eltis SlaveAssessment'!AH47+'2 - Eltis SlaveAssessment'!AJ47+'2 - Eltis SlaveAssessment'!AL47+'2 - Eltis SlaveAssessment'!AN47+'2 - Eltis SlaveAssessment'!AP47+'2 - Eltis SlaveAssessment'!AR47+'2 - Eltis SlaveAssessment'!AX47+'2 - Eltis SlaveAssessment'!AZ47+'2 - Eltis SlaveAssessment'!BB47+'2 - Eltis SlaveAssessment'!BD47+'2 - Eltis SlaveAssessment'!BF47+'2 - Eltis SlaveAssessment'!BH47</f>
        <v>0</v>
      </c>
      <c r="K47" s="8">
        <f>'2 - Eltis SlaveAssessment'!O47+'2 - Eltis SlaveAssessment'!Q47+'2 - Eltis SlaveAssessment'!S47+'2 - Eltis SlaveAssessment'!U47+'2 - Eltis SlaveAssessment'!W47+'2 - Eltis SlaveAssessment'!Y47+'2 - Eltis SlaveAssessment'!AA47+'2 - Eltis SlaveAssessment'!AC47+'2 - Eltis SlaveAssessment'!AE47+'2 - Eltis SlaveAssessment'!AG47+'2 - Eltis SlaveAssessment'!AI47+'2 - Eltis SlaveAssessment'!AK47+'2 - Eltis SlaveAssessment'!AM47+'2 - Eltis SlaveAssessment'!AO47+'2 - Eltis SlaveAssessment'!AQ47+'2 - Eltis SlaveAssessment'!AS47+'2 - Eltis SlaveAssessment'!AY47+'2 - Eltis SlaveAssessment'!BA47+'2 - Eltis SlaveAssessment'!BC47+'2 - Eltis SlaveAssessment'!BE47+'2 - Eltis SlaveAssessment'!BG47+'2 - Eltis SlaveAssessment'!BI47</f>
        <v>0</v>
      </c>
      <c r="M47" s="8">
        <f>'1 - Eltis SlaveVoyages'!GF47</f>
        <v>1920</v>
      </c>
      <c r="N47" s="8">
        <f>'1 - Eltis SlaveVoyages'!GG47</f>
        <v>1594</v>
      </c>
      <c r="O47" s="8">
        <f>'1 - Eltis SlaveVoyages'!BZ47</f>
        <v>0</v>
      </c>
      <c r="P47" s="8">
        <f>'1 - Eltis SlaveVoyages'!CA47</f>
        <v>0</v>
      </c>
      <c r="Q47" s="8">
        <f>'1 - Eltis SlaveVoyages'!CB47</f>
        <v>0</v>
      </c>
      <c r="R47" s="8">
        <f>'1 - Eltis SlaveVoyages'!CC47</f>
        <v>0</v>
      </c>
      <c r="S47" s="8">
        <f>'1 - Eltis SlaveVoyages'!EL47+'1 - Eltis SlaveVoyages'!EN47+'1 - Eltis SlaveVoyages'!EP47+'1 - Eltis SlaveVoyages'!ER47+'1 - Eltis SlaveVoyages'!ET47</f>
        <v>1920</v>
      </c>
      <c r="T47" s="8">
        <f>'1 - Eltis SlaveVoyages'!EM47+'1 - Eltis SlaveVoyages'!EO47+'1 - Eltis SlaveVoyages'!EQ47+'1 - Eltis SlaveVoyages'!ES47+'1 - Eltis SlaveVoyages'!EU47</f>
        <v>1594</v>
      </c>
      <c r="U47" s="8">
        <f>'1 - Eltis SlaveVoyages'!BR47+'1 - Eltis SlaveVoyages'!BT47+'1 - Eltis SlaveVoyages'!BV47+'1 - Eltis SlaveVoyages'!CF47+'1 - Eltis SlaveVoyages'!CH47+'1 - Eltis SlaveVoyages'!CJ47+'1 - Eltis SlaveVoyages'!CL47+'1 - Eltis SlaveVoyages'!CN47+'1 - Eltis SlaveVoyages'!CP47+'1 - Eltis SlaveVoyages'!CR47+'1 - Eltis SlaveVoyages'!CT47+'1 - Eltis SlaveVoyages'!CV47+'1 - Eltis SlaveVoyages'!CX47+'1 - Eltis SlaveVoyages'!CZ47+'1 - Eltis SlaveVoyages'!DB47+'1 - Eltis SlaveVoyages'!DD47+'1 - Eltis SlaveVoyages'!DF47+'1 - Eltis SlaveVoyages'!DH47+'1 - Eltis SlaveVoyages'!DJ47+'1 - Eltis SlaveVoyages'!DL47+'1 - Eltis SlaveVoyages'!DN47+'1 - Eltis SlaveVoyages'!DP47+'1 - Eltis SlaveVoyages'!DR47+'1 - Eltis SlaveVoyages'!DT47+'1 - Eltis SlaveVoyages'!DV47+'1 - Eltis SlaveVoyages'!DX47+'1 - Eltis SlaveVoyages'!DZ47+'1 - Eltis SlaveVoyages'!EB47+'1 - Eltis SlaveVoyages'!ED47+'1 - Eltis SlaveVoyages'!EF47+'1 - Eltis SlaveVoyages'!EH47+'1 - Eltis SlaveVoyages'!EJ47+'1 - Eltis SlaveVoyages'!FP47+'1 - Eltis SlaveVoyages'!FT47+'1 - Eltis SlaveVoyages'!FV47</f>
        <v>0</v>
      </c>
      <c r="V47" s="8">
        <f>'1 - Eltis SlaveVoyages'!BS47+'1 - Eltis SlaveVoyages'!BU47+'1 - Eltis SlaveVoyages'!BW47+'1 - Eltis SlaveVoyages'!CG47+'1 - Eltis SlaveVoyages'!CI47+'1 - Eltis SlaveVoyages'!CK47+'1 - Eltis SlaveVoyages'!CM47+'1 - Eltis SlaveVoyages'!CO47+'1 - Eltis SlaveVoyages'!CQ47+'1 - Eltis SlaveVoyages'!CS47+'1 - Eltis SlaveVoyages'!CU47+'1 - Eltis SlaveVoyages'!CW47+'1 - Eltis SlaveVoyages'!CY47+'1 - Eltis SlaveVoyages'!DA47+'1 - Eltis SlaveVoyages'!DC47+'1 - Eltis SlaveVoyages'!DE47+'1 - Eltis SlaveVoyages'!DG47+'1 - Eltis SlaveVoyages'!DI47+'1 - Eltis SlaveVoyages'!DK47+'1 - Eltis SlaveVoyages'!DM47+'1 - Eltis SlaveVoyages'!DO47+'1 - Eltis SlaveVoyages'!DQ47+'1 - Eltis SlaveVoyages'!DS47+'1 - Eltis SlaveVoyages'!DU47+'1 - Eltis SlaveVoyages'!DW47+'1 - Eltis SlaveVoyages'!DY47+'1 - Eltis SlaveVoyages'!EA47+'1 - Eltis SlaveVoyages'!EC47+'1 - Eltis SlaveVoyages'!EE47+'1 - Eltis SlaveVoyages'!EG47+'1 - Eltis SlaveVoyages'!EI47+'1 - Eltis SlaveVoyages'!EK47+'1 - Eltis SlaveVoyages'!FQ47+'1 - Eltis SlaveVoyages'!FU47+'1 - Eltis SlaveVoyages'!FW47</f>
        <v>0</v>
      </c>
      <c r="AE47" s="11">
        <f t="shared" si="0"/>
        <v>1920</v>
      </c>
      <c r="AG47" s="51">
        <f t="shared" si="2"/>
        <v>1920</v>
      </c>
      <c r="AH47" s="52">
        <f t="shared" si="3"/>
        <v>1590</v>
      </c>
      <c r="AI47" s="52">
        <f t="shared" si="4"/>
        <v>0</v>
      </c>
      <c r="AJ47" s="52">
        <f t="shared" si="5"/>
        <v>0</v>
      </c>
      <c r="AK47" s="52">
        <f t="shared" si="6"/>
        <v>0</v>
      </c>
      <c r="AL47" s="52">
        <f t="shared" si="7"/>
        <v>0</v>
      </c>
      <c r="AM47" s="52">
        <f t="shared" si="8"/>
        <v>1920</v>
      </c>
      <c r="AN47" s="52">
        <f t="shared" si="9"/>
        <v>1590</v>
      </c>
      <c r="AO47" s="52">
        <f t="shared" si="10"/>
        <v>0</v>
      </c>
      <c r="AP47" s="52">
        <f t="shared" si="11"/>
        <v>0</v>
      </c>
      <c r="AQ47" s="52">
        <f t="shared" si="12"/>
        <v>0</v>
      </c>
      <c r="AR47" s="56">
        <f t="shared" si="13"/>
        <v>0</v>
      </c>
      <c r="AT47" s="8" t="str">
        <f>IF('4 - Prijzen'!O51&gt;0,'4 - Prijzen'!O51,"")</f>
        <v/>
      </c>
      <c r="AU47" s="8" t="str">
        <f>IF('4 - Prijzen'!P51&gt;0,'4 - Prijzen'!P51,"")</f>
        <v/>
      </c>
      <c r="AV47" s="8" t="str">
        <f>IF('4 - Prijzen'!BC51&gt;0,'4 - Prijzen'!BC51,"")</f>
        <v/>
      </c>
      <c r="AW47" s="8" t="str">
        <f>IF('4 - Prijzen'!BD51&gt;0,'4 - Prijzen'!BD51,"")</f>
        <v/>
      </c>
      <c r="AY47" s="8" t="str">
        <f>IF('4 - Prijzen'!BF51&gt;0,'4 - Prijzen'!BF51,"")</f>
        <v/>
      </c>
      <c r="AZ47" s="8" t="str">
        <f>IF('4 - Prijzen'!BG51&gt;0,'4 - Prijzen'!BG51,"")</f>
        <v/>
      </c>
      <c r="BA47" s="8" t="str">
        <f>IF('4 - Prijzen'!BV51&gt;0,'4 - Prijzen'!BV51,"")</f>
        <v/>
      </c>
      <c r="BB47" s="8" t="str">
        <f>IF('4 - Prijzen'!BW51&gt;0,'4 - Prijzen'!BW51,"")</f>
        <v/>
      </c>
      <c r="BI47" s="87">
        <f t="shared" si="15"/>
        <v>0.629</v>
      </c>
      <c r="BJ47" s="87">
        <f t="shared" si="16"/>
        <v>0.66666666666666663</v>
      </c>
      <c r="BK47" s="84">
        <f t="shared" si="14"/>
        <v>0.8763333333333333</v>
      </c>
      <c r="CN47">
        <f t="shared" si="17"/>
        <v>90</v>
      </c>
      <c r="CO47">
        <f t="shared" si="17"/>
        <v>110</v>
      </c>
      <c r="CP47" s="8">
        <f t="shared" si="18"/>
        <v>172800</v>
      </c>
      <c r="CQ47" s="8">
        <f t="shared" si="19"/>
        <v>211200</v>
      </c>
    </row>
    <row r="48" spans="1:95" x14ac:dyDescent="0.25">
      <c r="A48">
        <v>1640</v>
      </c>
      <c r="B48" s="8">
        <f>'2 - Eltis SlaveAssessment'!BX48</f>
        <v>1510</v>
      </c>
      <c r="C48" s="8">
        <f>'2 - Eltis SlaveAssessment'!BY48</f>
        <v>1289</v>
      </c>
      <c r="D48" s="8">
        <f>'2 - Eltis SlaveAssessment'!AT48</f>
        <v>0</v>
      </c>
      <c r="E48" s="8">
        <f>'2 - Eltis SlaveAssessment'!AU48</f>
        <v>0</v>
      </c>
      <c r="F48" s="8">
        <f>'2 - Eltis SlaveAssessment'!AV48</f>
        <v>0</v>
      </c>
      <c r="G48" s="8">
        <f>'2 - Eltis SlaveAssessment'!AW48</f>
        <v>0</v>
      </c>
      <c r="H48" s="8">
        <f>'2 - Eltis SlaveAssessment'!BJ48+'2 - Eltis SlaveAssessment'!BL48+'2 - Eltis SlaveAssessment'!BN48+'2 - Eltis SlaveAssessment'!BP48+'2 - Eltis SlaveAssessment'!BR48</f>
        <v>1510</v>
      </c>
      <c r="I48" s="8">
        <f>'2 - Eltis SlaveAssessment'!BK48+'2 - Eltis SlaveAssessment'!BM48+'2 - Eltis SlaveAssessment'!BO48+'2 - Eltis SlaveAssessment'!BQ48+'2 - Eltis SlaveAssessment'!BS48</f>
        <v>1289</v>
      </c>
      <c r="J48" s="8">
        <f>'2 - Eltis SlaveAssessment'!N48+'2 - Eltis SlaveAssessment'!P48+'2 - Eltis SlaveAssessment'!R48+'2 - Eltis SlaveAssessment'!T48+'2 - Eltis SlaveAssessment'!V48+'2 - Eltis SlaveAssessment'!X48+'2 - Eltis SlaveAssessment'!Z48+'2 - Eltis SlaveAssessment'!AB48+'2 - Eltis SlaveAssessment'!AD48+'2 - Eltis SlaveAssessment'!AF48+'2 - Eltis SlaveAssessment'!AH48+'2 - Eltis SlaveAssessment'!AJ48+'2 - Eltis SlaveAssessment'!AL48+'2 - Eltis SlaveAssessment'!AN48+'2 - Eltis SlaveAssessment'!AP48+'2 - Eltis SlaveAssessment'!AR48+'2 - Eltis SlaveAssessment'!AX48+'2 - Eltis SlaveAssessment'!AZ48+'2 - Eltis SlaveAssessment'!BB48+'2 - Eltis SlaveAssessment'!BD48+'2 - Eltis SlaveAssessment'!BF48+'2 - Eltis SlaveAssessment'!BH48</f>
        <v>0</v>
      </c>
      <c r="K48" s="8">
        <f>'2 - Eltis SlaveAssessment'!O48+'2 - Eltis SlaveAssessment'!Q48+'2 - Eltis SlaveAssessment'!S48+'2 - Eltis SlaveAssessment'!U48+'2 - Eltis SlaveAssessment'!W48+'2 - Eltis SlaveAssessment'!Y48+'2 - Eltis SlaveAssessment'!AA48+'2 - Eltis SlaveAssessment'!AC48+'2 - Eltis SlaveAssessment'!AE48+'2 - Eltis SlaveAssessment'!AG48+'2 - Eltis SlaveAssessment'!AI48+'2 - Eltis SlaveAssessment'!AK48+'2 - Eltis SlaveAssessment'!AM48+'2 - Eltis SlaveAssessment'!AO48+'2 - Eltis SlaveAssessment'!AQ48+'2 - Eltis SlaveAssessment'!AS48+'2 - Eltis SlaveAssessment'!AY48+'2 - Eltis SlaveAssessment'!BA48+'2 - Eltis SlaveAssessment'!BC48+'2 - Eltis SlaveAssessment'!BE48+'2 - Eltis SlaveAssessment'!BG48+'2 - Eltis SlaveAssessment'!BI48</f>
        <v>0</v>
      </c>
      <c r="M48" s="8">
        <f>'1 - Eltis SlaveVoyages'!GF48</f>
        <v>1510</v>
      </c>
      <c r="N48" s="8">
        <f>'1 - Eltis SlaveVoyages'!GG48</f>
        <v>1289</v>
      </c>
      <c r="O48" s="8">
        <f>'1 - Eltis SlaveVoyages'!BZ48</f>
        <v>0</v>
      </c>
      <c r="P48" s="8">
        <f>'1 - Eltis SlaveVoyages'!CA48</f>
        <v>0</v>
      </c>
      <c r="Q48" s="8">
        <f>'1 - Eltis SlaveVoyages'!CB48</f>
        <v>0</v>
      </c>
      <c r="R48" s="8">
        <f>'1 - Eltis SlaveVoyages'!CC48</f>
        <v>0</v>
      </c>
      <c r="S48" s="8">
        <f>'1 - Eltis SlaveVoyages'!EL48+'1 - Eltis SlaveVoyages'!EN48+'1 - Eltis SlaveVoyages'!EP48+'1 - Eltis SlaveVoyages'!ER48+'1 - Eltis SlaveVoyages'!ET48</f>
        <v>1510</v>
      </c>
      <c r="T48" s="8">
        <f>'1 - Eltis SlaveVoyages'!EM48+'1 - Eltis SlaveVoyages'!EO48+'1 - Eltis SlaveVoyages'!EQ48+'1 - Eltis SlaveVoyages'!ES48+'1 - Eltis SlaveVoyages'!EU48</f>
        <v>1289</v>
      </c>
      <c r="U48" s="8">
        <f>'1 - Eltis SlaveVoyages'!BR48+'1 - Eltis SlaveVoyages'!BT48+'1 - Eltis SlaveVoyages'!BV48+'1 - Eltis SlaveVoyages'!CF48+'1 - Eltis SlaveVoyages'!CH48+'1 - Eltis SlaveVoyages'!CJ48+'1 - Eltis SlaveVoyages'!CL48+'1 - Eltis SlaveVoyages'!CN48+'1 - Eltis SlaveVoyages'!CP48+'1 - Eltis SlaveVoyages'!CR48+'1 - Eltis SlaveVoyages'!CT48+'1 - Eltis SlaveVoyages'!CV48+'1 - Eltis SlaveVoyages'!CX48+'1 - Eltis SlaveVoyages'!CZ48+'1 - Eltis SlaveVoyages'!DB48+'1 - Eltis SlaveVoyages'!DD48+'1 - Eltis SlaveVoyages'!DF48+'1 - Eltis SlaveVoyages'!DH48+'1 - Eltis SlaveVoyages'!DJ48+'1 - Eltis SlaveVoyages'!DL48+'1 - Eltis SlaveVoyages'!DN48+'1 - Eltis SlaveVoyages'!DP48+'1 - Eltis SlaveVoyages'!DR48+'1 - Eltis SlaveVoyages'!DT48+'1 - Eltis SlaveVoyages'!DV48+'1 - Eltis SlaveVoyages'!DX48+'1 - Eltis SlaveVoyages'!DZ48+'1 - Eltis SlaveVoyages'!EB48+'1 - Eltis SlaveVoyages'!ED48+'1 - Eltis SlaveVoyages'!EF48+'1 - Eltis SlaveVoyages'!EH48+'1 - Eltis SlaveVoyages'!EJ48+'1 - Eltis SlaveVoyages'!FP48+'1 - Eltis SlaveVoyages'!FT48+'1 - Eltis SlaveVoyages'!FV48</f>
        <v>0</v>
      </c>
      <c r="V48" s="8">
        <f>'1 - Eltis SlaveVoyages'!BS48+'1 - Eltis SlaveVoyages'!BU48+'1 - Eltis SlaveVoyages'!BW48+'1 - Eltis SlaveVoyages'!CG48+'1 - Eltis SlaveVoyages'!CI48+'1 - Eltis SlaveVoyages'!CK48+'1 - Eltis SlaveVoyages'!CM48+'1 - Eltis SlaveVoyages'!CO48+'1 - Eltis SlaveVoyages'!CQ48+'1 - Eltis SlaveVoyages'!CS48+'1 - Eltis SlaveVoyages'!CU48+'1 - Eltis SlaveVoyages'!CW48+'1 - Eltis SlaveVoyages'!CY48+'1 - Eltis SlaveVoyages'!DA48+'1 - Eltis SlaveVoyages'!DC48+'1 - Eltis SlaveVoyages'!DE48+'1 - Eltis SlaveVoyages'!DG48+'1 - Eltis SlaveVoyages'!DI48+'1 - Eltis SlaveVoyages'!DK48+'1 - Eltis SlaveVoyages'!DM48+'1 - Eltis SlaveVoyages'!DO48+'1 - Eltis SlaveVoyages'!DQ48+'1 - Eltis SlaveVoyages'!DS48+'1 - Eltis SlaveVoyages'!DU48+'1 - Eltis SlaveVoyages'!DW48+'1 - Eltis SlaveVoyages'!DY48+'1 - Eltis SlaveVoyages'!EA48+'1 - Eltis SlaveVoyages'!EC48+'1 - Eltis SlaveVoyages'!EE48+'1 - Eltis SlaveVoyages'!EG48+'1 - Eltis SlaveVoyages'!EI48+'1 - Eltis SlaveVoyages'!EK48+'1 - Eltis SlaveVoyages'!FQ48+'1 - Eltis SlaveVoyages'!FU48+'1 - Eltis SlaveVoyages'!FW48</f>
        <v>0</v>
      </c>
      <c r="AE48" s="11">
        <f t="shared" si="0"/>
        <v>1510</v>
      </c>
      <c r="AG48" s="51">
        <f t="shared" si="2"/>
        <v>1510</v>
      </c>
      <c r="AH48" s="52">
        <f t="shared" si="3"/>
        <v>1289</v>
      </c>
      <c r="AI48" s="52">
        <f t="shared" si="4"/>
        <v>0</v>
      </c>
      <c r="AJ48" s="52">
        <f t="shared" si="5"/>
        <v>0</v>
      </c>
      <c r="AK48" s="52">
        <f t="shared" si="6"/>
        <v>0</v>
      </c>
      <c r="AL48" s="52">
        <f t="shared" si="7"/>
        <v>0</v>
      </c>
      <c r="AM48" s="52">
        <f t="shared" si="8"/>
        <v>1510</v>
      </c>
      <c r="AN48" s="52">
        <f t="shared" si="9"/>
        <v>1289</v>
      </c>
      <c r="AO48" s="52">
        <f t="shared" si="10"/>
        <v>0</v>
      </c>
      <c r="AP48" s="52">
        <f t="shared" si="11"/>
        <v>0</v>
      </c>
      <c r="AQ48" s="52">
        <f t="shared" si="12"/>
        <v>0</v>
      </c>
      <c r="AR48" s="56">
        <f t="shared" si="13"/>
        <v>0</v>
      </c>
      <c r="AT48" s="8" t="str">
        <f>IF('4 - Prijzen'!O52&gt;0,'4 - Prijzen'!O52,"")</f>
        <v/>
      </c>
      <c r="AU48" s="8" t="str">
        <f>IF('4 - Prijzen'!P52&gt;0,'4 - Prijzen'!P52,"")</f>
        <v/>
      </c>
      <c r="AV48" s="8" t="str">
        <f>IF('4 - Prijzen'!BC52&gt;0,'4 - Prijzen'!BC52,"")</f>
        <v/>
      </c>
      <c r="AW48" s="8" t="str">
        <f>IF('4 - Prijzen'!BD52&gt;0,'4 - Prijzen'!BD52,"")</f>
        <v/>
      </c>
      <c r="AY48" s="8" t="str">
        <f>IF('4 - Prijzen'!BF52&gt;0,'4 - Prijzen'!BF52,"")</f>
        <v/>
      </c>
      <c r="AZ48" s="8" t="str">
        <f>IF('4 - Prijzen'!BG52&gt;0,'4 - Prijzen'!BG52,"")</f>
        <v/>
      </c>
      <c r="BA48" s="8" t="str">
        <f>IF('4 - Prijzen'!BV52&gt;0,'4 - Prijzen'!BV52,"")</f>
        <v/>
      </c>
      <c r="BB48" s="8" t="str">
        <f>IF('4 - Prijzen'!BW52&gt;0,'4 - Prijzen'!BW52,"")</f>
        <v/>
      </c>
      <c r="BI48" s="87">
        <f t="shared" si="15"/>
        <v>0.629</v>
      </c>
      <c r="BJ48" s="87">
        <f t="shared" si="16"/>
        <v>0.66666666666666663</v>
      </c>
      <c r="BK48" s="84">
        <f t="shared" si="14"/>
        <v>0.8763333333333333</v>
      </c>
      <c r="CN48">
        <f t="shared" si="17"/>
        <v>90</v>
      </c>
      <c r="CO48">
        <f t="shared" si="17"/>
        <v>110</v>
      </c>
      <c r="CP48" s="8">
        <f t="shared" si="18"/>
        <v>135900</v>
      </c>
      <c r="CQ48" s="8">
        <f t="shared" si="19"/>
        <v>166100</v>
      </c>
    </row>
    <row r="49" spans="1:95" x14ac:dyDescent="0.25">
      <c r="A49">
        <v>1641</v>
      </c>
      <c r="B49" s="8">
        <f>'2 - Eltis SlaveAssessment'!BX49</f>
        <v>1935</v>
      </c>
      <c r="C49" s="8">
        <f>'2 - Eltis SlaveAssessment'!BY49</f>
        <v>1606</v>
      </c>
      <c r="D49" s="8">
        <f>'2 - Eltis SlaveAssessment'!AT49</f>
        <v>0</v>
      </c>
      <c r="E49" s="8">
        <f>'2 - Eltis SlaveAssessment'!AU49</f>
        <v>0</v>
      </c>
      <c r="F49" s="8">
        <f>'2 - Eltis SlaveAssessment'!AV49</f>
        <v>0</v>
      </c>
      <c r="G49" s="8">
        <f>'2 - Eltis SlaveAssessment'!AW49</f>
        <v>0</v>
      </c>
      <c r="H49" s="8">
        <f>'2 - Eltis SlaveAssessment'!BJ49+'2 - Eltis SlaveAssessment'!BL49+'2 - Eltis SlaveAssessment'!BN49+'2 - Eltis SlaveAssessment'!BP49+'2 - Eltis SlaveAssessment'!BR49</f>
        <v>1935</v>
      </c>
      <c r="I49" s="8">
        <f>'2 - Eltis SlaveAssessment'!BK49+'2 - Eltis SlaveAssessment'!BM49+'2 - Eltis SlaveAssessment'!BO49+'2 - Eltis SlaveAssessment'!BQ49+'2 - Eltis SlaveAssessment'!BS49</f>
        <v>1606</v>
      </c>
      <c r="J49" s="8">
        <f>'2 - Eltis SlaveAssessment'!N49+'2 - Eltis SlaveAssessment'!P49+'2 - Eltis SlaveAssessment'!R49+'2 - Eltis SlaveAssessment'!T49+'2 - Eltis SlaveAssessment'!V49+'2 - Eltis SlaveAssessment'!X49+'2 - Eltis SlaveAssessment'!Z49+'2 - Eltis SlaveAssessment'!AB49+'2 - Eltis SlaveAssessment'!AD49+'2 - Eltis SlaveAssessment'!AF49+'2 - Eltis SlaveAssessment'!AH49+'2 - Eltis SlaveAssessment'!AJ49+'2 - Eltis SlaveAssessment'!AL49+'2 - Eltis SlaveAssessment'!AN49+'2 - Eltis SlaveAssessment'!AP49+'2 - Eltis SlaveAssessment'!AR49+'2 - Eltis SlaveAssessment'!AX49+'2 - Eltis SlaveAssessment'!AZ49+'2 - Eltis SlaveAssessment'!BB49+'2 - Eltis SlaveAssessment'!BD49+'2 - Eltis SlaveAssessment'!BF49+'2 - Eltis SlaveAssessment'!BH49</f>
        <v>0</v>
      </c>
      <c r="K49" s="8">
        <f>'2 - Eltis SlaveAssessment'!O49+'2 - Eltis SlaveAssessment'!Q49+'2 - Eltis SlaveAssessment'!S49+'2 - Eltis SlaveAssessment'!U49+'2 - Eltis SlaveAssessment'!W49+'2 - Eltis SlaveAssessment'!Y49+'2 - Eltis SlaveAssessment'!AA49+'2 - Eltis SlaveAssessment'!AC49+'2 - Eltis SlaveAssessment'!AE49+'2 - Eltis SlaveAssessment'!AG49+'2 - Eltis SlaveAssessment'!AI49+'2 - Eltis SlaveAssessment'!AK49+'2 - Eltis SlaveAssessment'!AM49+'2 - Eltis SlaveAssessment'!AO49+'2 - Eltis SlaveAssessment'!AQ49+'2 - Eltis SlaveAssessment'!AS49+'2 - Eltis SlaveAssessment'!AY49+'2 - Eltis SlaveAssessment'!BA49+'2 - Eltis SlaveAssessment'!BC49+'2 - Eltis SlaveAssessment'!BE49+'2 - Eltis SlaveAssessment'!BG49+'2 - Eltis SlaveAssessment'!BI49</f>
        <v>0</v>
      </c>
      <c r="M49" s="8">
        <f>'1 - Eltis SlaveVoyages'!GF49</f>
        <v>1935</v>
      </c>
      <c r="N49" s="8">
        <f>'1 - Eltis SlaveVoyages'!GG49</f>
        <v>1611</v>
      </c>
      <c r="O49" s="8">
        <f>'1 - Eltis SlaveVoyages'!BZ49</f>
        <v>0</v>
      </c>
      <c r="P49" s="8">
        <f>'1 - Eltis SlaveVoyages'!CA49</f>
        <v>0</v>
      </c>
      <c r="Q49" s="8">
        <f>'1 - Eltis SlaveVoyages'!CB49</f>
        <v>0</v>
      </c>
      <c r="R49" s="8">
        <f>'1 - Eltis SlaveVoyages'!CC49</f>
        <v>0</v>
      </c>
      <c r="S49" s="8">
        <f>'1 - Eltis SlaveVoyages'!EL49+'1 - Eltis SlaveVoyages'!EN49+'1 - Eltis SlaveVoyages'!EP49+'1 - Eltis SlaveVoyages'!ER49+'1 - Eltis SlaveVoyages'!ET49</f>
        <v>1935</v>
      </c>
      <c r="T49" s="8">
        <f>'1 - Eltis SlaveVoyages'!EM49+'1 - Eltis SlaveVoyages'!EO49+'1 - Eltis SlaveVoyages'!EQ49+'1 - Eltis SlaveVoyages'!ES49+'1 - Eltis SlaveVoyages'!EU49</f>
        <v>1611</v>
      </c>
      <c r="U49" s="8">
        <f>'1 - Eltis SlaveVoyages'!BR49+'1 - Eltis SlaveVoyages'!BT49+'1 - Eltis SlaveVoyages'!BV49+'1 - Eltis SlaveVoyages'!CF49+'1 - Eltis SlaveVoyages'!CH49+'1 - Eltis SlaveVoyages'!CJ49+'1 - Eltis SlaveVoyages'!CL49+'1 - Eltis SlaveVoyages'!CN49+'1 - Eltis SlaveVoyages'!CP49+'1 - Eltis SlaveVoyages'!CR49+'1 - Eltis SlaveVoyages'!CT49+'1 - Eltis SlaveVoyages'!CV49+'1 - Eltis SlaveVoyages'!CX49+'1 - Eltis SlaveVoyages'!CZ49+'1 - Eltis SlaveVoyages'!DB49+'1 - Eltis SlaveVoyages'!DD49+'1 - Eltis SlaveVoyages'!DF49+'1 - Eltis SlaveVoyages'!DH49+'1 - Eltis SlaveVoyages'!DJ49+'1 - Eltis SlaveVoyages'!DL49+'1 - Eltis SlaveVoyages'!DN49+'1 - Eltis SlaveVoyages'!DP49+'1 - Eltis SlaveVoyages'!DR49+'1 - Eltis SlaveVoyages'!DT49+'1 - Eltis SlaveVoyages'!DV49+'1 - Eltis SlaveVoyages'!DX49+'1 - Eltis SlaveVoyages'!DZ49+'1 - Eltis SlaveVoyages'!EB49+'1 - Eltis SlaveVoyages'!ED49+'1 - Eltis SlaveVoyages'!EF49+'1 - Eltis SlaveVoyages'!EH49+'1 - Eltis SlaveVoyages'!EJ49+'1 - Eltis SlaveVoyages'!FP49+'1 - Eltis SlaveVoyages'!FT49+'1 - Eltis SlaveVoyages'!FV49</f>
        <v>0</v>
      </c>
      <c r="V49" s="8">
        <f>'1 - Eltis SlaveVoyages'!BS49+'1 - Eltis SlaveVoyages'!BU49+'1 - Eltis SlaveVoyages'!BW49+'1 - Eltis SlaveVoyages'!CG49+'1 - Eltis SlaveVoyages'!CI49+'1 - Eltis SlaveVoyages'!CK49+'1 - Eltis SlaveVoyages'!CM49+'1 - Eltis SlaveVoyages'!CO49+'1 - Eltis SlaveVoyages'!CQ49+'1 - Eltis SlaveVoyages'!CS49+'1 - Eltis SlaveVoyages'!CU49+'1 - Eltis SlaveVoyages'!CW49+'1 - Eltis SlaveVoyages'!CY49+'1 - Eltis SlaveVoyages'!DA49+'1 - Eltis SlaveVoyages'!DC49+'1 - Eltis SlaveVoyages'!DE49+'1 - Eltis SlaveVoyages'!DG49+'1 - Eltis SlaveVoyages'!DI49+'1 - Eltis SlaveVoyages'!DK49+'1 - Eltis SlaveVoyages'!DM49+'1 - Eltis SlaveVoyages'!DO49+'1 - Eltis SlaveVoyages'!DQ49+'1 - Eltis SlaveVoyages'!DS49+'1 - Eltis SlaveVoyages'!DU49+'1 - Eltis SlaveVoyages'!DW49+'1 - Eltis SlaveVoyages'!DY49+'1 - Eltis SlaveVoyages'!EA49+'1 - Eltis SlaveVoyages'!EC49+'1 - Eltis SlaveVoyages'!EE49+'1 - Eltis SlaveVoyages'!EG49+'1 - Eltis SlaveVoyages'!EI49+'1 - Eltis SlaveVoyages'!EK49+'1 - Eltis SlaveVoyages'!FQ49+'1 - Eltis SlaveVoyages'!FU49+'1 - Eltis SlaveVoyages'!FW49</f>
        <v>0</v>
      </c>
      <c r="AE49" s="11">
        <f t="shared" si="0"/>
        <v>1935</v>
      </c>
      <c r="AG49" s="51">
        <f t="shared" si="2"/>
        <v>1935</v>
      </c>
      <c r="AH49" s="52">
        <f t="shared" si="3"/>
        <v>1606</v>
      </c>
      <c r="AI49" s="52">
        <f t="shared" si="4"/>
        <v>0</v>
      </c>
      <c r="AJ49" s="52">
        <f t="shared" si="5"/>
        <v>0</v>
      </c>
      <c r="AK49" s="52">
        <f t="shared" si="6"/>
        <v>0</v>
      </c>
      <c r="AL49" s="52">
        <f t="shared" si="7"/>
        <v>0</v>
      </c>
      <c r="AM49" s="52">
        <f t="shared" si="8"/>
        <v>1935</v>
      </c>
      <c r="AN49" s="52">
        <f t="shared" si="9"/>
        <v>1606</v>
      </c>
      <c r="AO49" s="52">
        <f t="shared" si="10"/>
        <v>0</v>
      </c>
      <c r="AP49" s="52">
        <f t="shared" si="11"/>
        <v>0</v>
      </c>
      <c r="AQ49" s="52">
        <f t="shared" si="12"/>
        <v>0</v>
      </c>
      <c r="AR49" s="56">
        <f t="shared" si="13"/>
        <v>0</v>
      </c>
      <c r="AT49" s="8" t="str">
        <f>IF('4 - Prijzen'!O53&gt;0,'4 - Prijzen'!O53,"")</f>
        <v/>
      </c>
      <c r="AU49" s="8" t="str">
        <f>IF('4 - Prijzen'!P53&gt;0,'4 - Prijzen'!P53,"")</f>
        <v/>
      </c>
      <c r="AV49" s="8" t="str">
        <f>IF('4 - Prijzen'!BC53&gt;0,'4 - Prijzen'!BC53,"")</f>
        <v/>
      </c>
      <c r="AW49" s="8" t="str">
        <f>IF('4 - Prijzen'!BD53&gt;0,'4 - Prijzen'!BD53,"")</f>
        <v/>
      </c>
      <c r="AY49" s="8" t="str">
        <f>IF('4 - Prijzen'!BF53&gt;0,'4 - Prijzen'!BF53,"")</f>
        <v/>
      </c>
      <c r="AZ49" s="8" t="str">
        <f>IF('4 - Prijzen'!BG53&gt;0,'4 - Prijzen'!BG53,"")</f>
        <v/>
      </c>
      <c r="BA49" s="8" t="str">
        <f>IF('4 - Prijzen'!BV53&gt;0,'4 - Prijzen'!BV53,"")</f>
        <v/>
      </c>
      <c r="BB49" s="8" t="str">
        <f>IF('4 - Prijzen'!BW53&gt;0,'4 - Prijzen'!BW53,"")</f>
        <v/>
      </c>
      <c r="BI49" s="87">
        <f t="shared" si="15"/>
        <v>0.629</v>
      </c>
      <c r="BJ49" s="87">
        <f t="shared" si="16"/>
        <v>0.66666666666666663</v>
      </c>
      <c r="BK49" s="84">
        <f t="shared" si="14"/>
        <v>0.8763333333333333</v>
      </c>
      <c r="CN49">
        <f t="shared" si="17"/>
        <v>90</v>
      </c>
      <c r="CO49">
        <f t="shared" si="17"/>
        <v>110</v>
      </c>
      <c r="CP49" s="8">
        <f t="shared" si="18"/>
        <v>174150</v>
      </c>
      <c r="CQ49" s="8">
        <f t="shared" si="19"/>
        <v>212850</v>
      </c>
    </row>
    <row r="50" spans="1:95" x14ac:dyDescent="0.25">
      <c r="A50">
        <v>1642</v>
      </c>
      <c r="B50" s="8">
        <f>'2 - Eltis SlaveAssessment'!BX50</f>
        <v>3128</v>
      </c>
      <c r="C50" s="8">
        <f>'2 - Eltis SlaveAssessment'!BY50</f>
        <v>2400</v>
      </c>
      <c r="D50" s="8">
        <f>'2 - Eltis SlaveAssessment'!AT50</f>
        <v>0</v>
      </c>
      <c r="E50" s="8">
        <f>'2 - Eltis SlaveAssessment'!AU50</f>
        <v>0</v>
      </c>
      <c r="F50" s="8">
        <f>'2 - Eltis SlaveAssessment'!AV50</f>
        <v>0</v>
      </c>
      <c r="G50" s="8">
        <f>'2 - Eltis SlaveAssessment'!AW50</f>
        <v>0</v>
      </c>
      <c r="H50" s="8">
        <f>'2 - Eltis SlaveAssessment'!BJ50+'2 - Eltis SlaveAssessment'!BL50+'2 - Eltis SlaveAssessment'!BN50+'2 - Eltis SlaveAssessment'!BP50+'2 - Eltis SlaveAssessment'!BR50</f>
        <v>3128</v>
      </c>
      <c r="I50" s="8">
        <f>'2 - Eltis SlaveAssessment'!BK50+'2 - Eltis SlaveAssessment'!BM50+'2 - Eltis SlaveAssessment'!BO50+'2 - Eltis SlaveAssessment'!BQ50+'2 - Eltis SlaveAssessment'!BS50</f>
        <v>2400</v>
      </c>
      <c r="J50" s="8">
        <f>'2 - Eltis SlaveAssessment'!N50+'2 - Eltis SlaveAssessment'!P50+'2 - Eltis SlaveAssessment'!R50+'2 - Eltis SlaveAssessment'!T50+'2 - Eltis SlaveAssessment'!V50+'2 - Eltis SlaveAssessment'!X50+'2 - Eltis SlaveAssessment'!Z50+'2 - Eltis SlaveAssessment'!AB50+'2 - Eltis SlaveAssessment'!AD50+'2 - Eltis SlaveAssessment'!AF50+'2 - Eltis SlaveAssessment'!AH50+'2 - Eltis SlaveAssessment'!AJ50+'2 - Eltis SlaveAssessment'!AL50+'2 - Eltis SlaveAssessment'!AN50+'2 - Eltis SlaveAssessment'!AP50+'2 - Eltis SlaveAssessment'!AR50+'2 - Eltis SlaveAssessment'!AX50+'2 - Eltis SlaveAssessment'!AZ50+'2 - Eltis SlaveAssessment'!BB50+'2 - Eltis SlaveAssessment'!BD50+'2 - Eltis SlaveAssessment'!BF50+'2 - Eltis SlaveAssessment'!BH50</f>
        <v>0</v>
      </c>
      <c r="K50" s="8">
        <f>'2 - Eltis SlaveAssessment'!O50+'2 - Eltis SlaveAssessment'!Q50+'2 - Eltis SlaveAssessment'!S50+'2 - Eltis SlaveAssessment'!U50+'2 - Eltis SlaveAssessment'!W50+'2 - Eltis SlaveAssessment'!Y50+'2 - Eltis SlaveAssessment'!AA50+'2 - Eltis SlaveAssessment'!AC50+'2 - Eltis SlaveAssessment'!AE50+'2 - Eltis SlaveAssessment'!AG50+'2 - Eltis SlaveAssessment'!AI50+'2 - Eltis SlaveAssessment'!AK50+'2 - Eltis SlaveAssessment'!AM50+'2 - Eltis SlaveAssessment'!AO50+'2 - Eltis SlaveAssessment'!AQ50+'2 - Eltis SlaveAssessment'!AS50+'2 - Eltis SlaveAssessment'!AY50+'2 - Eltis SlaveAssessment'!BA50+'2 - Eltis SlaveAssessment'!BC50+'2 - Eltis SlaveAssessment'!BE50+'2 - Eltis SlaveAssessment'!BG50+'2 - Eltis SlaveAssessment'!BI50</f>
        <v>0</v>
      </c>
      <c r="M50" s="8">
        <f>'1 - Eltis SlaveVoyages'!GF50</f>
        <v>3128</v>
      </c>
      <c r="N50" s="8">
        <f>'1 - Eltis SlaveVoyages'!GG50</f>
        <v>2400</v>
      </c>
      <c r="O50" s="8">
        <f>'1 - Eltis SlaveVoyages'!BZ50</f>
        <v>0</v>
      </c>
      <c r="P50" s="8">
        <f>'1 - Eltis SlaveVoyages'!CA50</f>
        <v>0</v>
      </c>
      <c r="Q50" s="8">
        <f>'1 - Eltis SlaveVoyages'!CB50</f>
        <v>0</v>
      </c>
      <c r="R50" s="8">
        <f>'1 - Eltis SlaveVoyages'!CC50</f>
        <v>0</v>
      </c>
      <c r="S50" s="8">
        <f>'1 - Eltis SlaveVoyages'!EL50+'1 - Eltis SlaveVoyages'!EN50+'1 - Eltis SlaveVoyages'!EP50+'1 - Eltis SlaveVoyages'!ER50+'1 - Eltis SlaveVoyages'!ET50</f>
        <v>3128</v>
      </c>
      <c r="T50" s="8">
        <f>'1 - Eltis SlaveVoyages'!EM50+'1 - Eltis SlaveVoyages'!EO50+'1 - Eltis SlaveVoyages'!EQ50+'1 - Eltis SlaveVoyages'!ES50+'1 - Eltis SlaveVoyages'!EU50</f>
        <v>2400</v>
      </c>
      <c r="U50" s="8">
        <f>'1 - Eltis SlaveVoyages'!BR50+'1 - Eltis SlaveVoyages'!BT50+'1 - Eltis SlaveVoyages'!BV50+'1 - Eltis SlaveVoyages'!CF50+'1 - Eltis SlaveVoyages'!CH50+'1 - Eltis SlaveVoyages'!CJ50+'1 - Eltis SlaveVoyages'!CL50+'1 - Eltis SlaveVoyages'!CN50+'1 - Eltis SlaveVoyages'!CP50+'1 - Eltis SlaveVoyages'!CR50+'1 - Eltis SlaveVoyages'!CT50+'1 - Eltis SlaveVoyages'!CV50+'1 - Eltis SlaveVoyages'!CX50+'1 - Eltis SlaveVoyages'!CZ50+'1 - Eltis SlaveVoyages'!DB50+'1 - Eltis SlaveVoyages'!DD50+'1 - Eltis SlaveVoyages'!DF50+'1 - Eltis SlaveVoyages'!DH50+'1 - Eltis SlaveVoyages'!DJ50+'1 - Eltis SlaveVoyages'!DL50+'1 - Eltis SlaveVoyages'!DN50+'1 - Eltis SlaveVoyages'!DP50+'1 - Eltis SlaveVoyages'!DR50+'1 - Eltis SlaveVoyages'!DT50+'1 - Eltis SlaveVoyages'!DV50+'1 - Eltis SlaveVoyages'!DX50+'1 - Eltis SlaveVoyages'!DZ50+'1 - Eltis SlaveVoyages'!EB50+'1 - Eltis SlaveVoyages'!ED50+'1 - Eltis SlaveVoyages'!EF50+'1 - Eltis SlaveVoyages'!EH50+'1 - Eltis SlaveVoyages'!EJ50+'1 - Eltis SlaveVoyages'!FP50+'1 - Eltis SlaveVoyages'!FT50+'1 - Eltis SlaveVoyages'!FV50</f>
        <v>0</v>
      </c>
      <c r="V50" s="8">
        <f>'1 - Eltis SlaveVoyages'!BS50+'1 - Eltis SlaveVoyages'!BU50+'1 - Eltis SlaveVoyages'!BW50+'1 - Eltis SlaveVoyages'!CG50+'1 - Eltis SlaveVoyages'!CI50+'1 - Eltis SlaveVoyages'!CK50+'1 - Eltis SlaveVoyages'!CM50+'1 - Eltis SlaveVoyages'!CO50+'1 - Eltis SlaveVoyages'!CQ50+'1 - Eltis SlaveVoyages'!CS50+'1 - Eltis SlaveVoyages'!CU50+'1 - Eltis SlaveVoyages'!CW50+'1 - Eltis SlaveVoyages'!CY50+'1 - Eltis SlaveVoyages'!DA50+'1 - Eltis SlaveVoyages'!DC50+'1 - Eltis SlaveVoyages'!DE50+'1 - Eltis SlaveVoyages'!DG50+'1 - Eltis SlaveVoyages'!DI50+'1 - Eltis SlaveVoyages'!DK50+'1 - Eltis SlaveVoyages'!DM50+'1 - Eltis SlaveVoyages'!DO50+'1 - Eltis SlaveVoyages'!DQ50+'1 - Eltis SlaveVoyages'!DS50+'1 - Eltis SlaveVoyages'!DU50+'1 - Eltis SlaveVoyages'!DW50+'1 - Eltis SlaveVoyages'!DY50+'1 - Eltis SlaveVoyages'!EA50+'1 - Eltis SlaveVoyages'!EC50+'1 - Eltis SlaveVoyages'!EE50+'1 - Eltis SlaveVoyages'!EG50+'1 - Eltis SlaveVoyages'!EI50+'1 - Eltis SlaveVoyages'!EK50+'1 - Eltis SlaveVoyages'!FQ50+'1 - Eltis SlaveVoyages'!FU50+'1 - Eltis SlaveVoyages'!FW50</f>
        <v>0</v>
      </c>
      <c r="AE50" s="11">
        <f t="shared" si="0"/>
        <v>3128</v>
      </c>
      <c r="AG50" s="51">
        <f t="shared" si="2"/>
        <v>3128</v>
      </c>
      <c r="AH50" s="52">
        <f t="shared" si="3"/>
        <v>2400</v>
      </c>
      <c r="AI50" s="52">
        <f t="shared" si="4"/>
        <v>0</v>
      </c>
      <c r="AJ50" s="52">
        <f t="shared" si="5"/>
        <v>0</v>
      </c>
      <c r="AK50" s="52">
        <f t="shared" si="6"/>
        <v>0</v>
      </c>
      <c r="AL50" s="52">
        <f t="shared" si="7"/>
        <v>0</v>
      </c>
      <c r="AM50" s="52">
        <f t="shared" si="8"/>
        <v>3128</v>
      </c>
      <c r="AN50" s="52">
        <f t="shared" si="9"/>
        <v>2400</v>
      </c>
      <c r="AO50" s="52">
        <f t="shared" si="10"/>
        <v>0</v>
      </c>
      <c r="AP50" s="52">
        <f t="shared" si="11"/>
        <v>0</v>
      </c>
      <c r="AQ50" s="52">
        <f t="shared" si="12"/>
        <v>0</v>
      </c>
      <c r="AR50" s="56">
        <f t="shared" si="13"/>
        <v>0</v>
      </c>
      <c r="AT50" s="8" t="str">
        <f>IF('4 - Prijzen'!O54&gt;0,'4 - Prijzen'!O54,"")</f>
        <v/>
      </c>
      <c r="AU50" s="8" t="str">
        <f>IF('4 - Prijzen'!P54&gt;0,'4 - Prijzen'!P54,"")</f>
        <v/>
      </c>
      <c r="AV50" s="8" t="str">
        <f>IF('4 - Prijzen'!BC54&gt;0,'4 - Prijzen'!BC54,"")</f>
        <v/>
      </c>
      <c r="AW50" s="8" t="str">
        <f>IF('4 - Prijzen'!BD54&gt;0,'4 - Prijzen'!BD54,"")</f>
        <v/>
      </c>
      <c r="AY50" s="8" t="str">
        <f>IF('4 - Prijzen'!BF54&gt;0,'4 - Prijzen'!BF54,"")</f>
        <v/>
      </c>
      <c r="AZ50" s="8" t="str">
        <f>IF('4 - Prijzen'!BG54&gt;0,'4 - Prijzen'!BG54,"")</f>
        <v/>
      </c>
      <c r="BA50" s="8" t="str">
        <f>IF('4 - Prijzen'!BV54&gt;0,'4 - Prijzen'!BV54,"")</f>
        <v/>
      </c>
      <c r="BB50" s="8" t="str">
        <f>IF('4 - Prijzen'!BW54&gt;0,'4 - Prijzen'!BW54,"")</f>
        <v/>
      </c>
      <c r="BI50" s="87">
        <f t="shared" si="15"/>
        <v>0.629</v>
      </c>
      <c r="BJ50" s="87">
        <f t="shared" si="16"/>
        <v>0.66666666666666663</v>
      </c>
      <c r="BK50" s="84">
        <f t="shared" si="14"/>
        <v>0.8763333333333333</v>
      </c>
      <c r="CN50">
        <f t="shared" si="17"/>
        <v>90</v>
      </c>
      <c r="CO50">
        <f t="shared" si="17"/>
        <v>110</v>
      </c>
      <c r="CP50" s="8">
        <f t="shared" si="18"/>
        <v>281520</v>
      </c>
      <c r="CQ50" s="8">
        <f t="shared" si="19"/>
        <v>344080</v>
      </c>
    </row>
    <row r="51" spans="1:95" x14ac:dyDescent="0.25">
      <c r="A51">
        <v>1643</v>
      </c>
      <c r="B51" s="8">
        <f>'2 - Eltis SlaveAssessment'!BX51</f>
        <v>6203</v>
      </c>
      <c r="C51" s="8">
        <f>'2 - Eltis SlaveAssessment'!BY51</f>
        <v>5009</v>
      </c>
      <c r="D51" s="8">
        <f>'2 - Eltis SlaveAssessment'!AT51</f>
        <v>0</v>
      </c>
      <c r="E51" s="8">
        <f>'2 - Eltis SlaveAssessment'!AU51</f>
        <v>0</v>
      </c>
      <c r="F51" s="8">
        <f>'2 - Eltis SlaveAssessment'!AV51</f>
        <v>0</v>
      </c>
      <c r="G51" s="8">
        <f>'2 - Eltis SlaveAssessment'!AW51</f>
        <v>0</v>
      </c>
      <c r="H51" s="8">
        <f>'2 - Eltis SlaveAssessment'!BJ51+'2 - Eltis SlaveAssessment'!BL51+'2 - Eltis SlaveAssessment'!BN51+'2 - Eltis SlaveAssessment'!BP51+'2 - Eltis SlaveAssessment'!BR51</f>
        <v>6203</v>
      </c>
      <c r="I51" s="8">
        <f>'2 - Eltis SlaveAssessment'!BK51+'2 - Eltis SlaveAssessment'!BM51+'2 - Eltis SlaveAssessment'!BO51+'2 - Eltis SlaveAssessment'!BQ51+'2 - Eltis SlaveAssessment'!BS51</f>
        <v>5009</v>
      </c>
      <c r="J51" s="8">
        <f>'2 - Eltis SlaveAssessment'!N51+'2 - Eltis SlaveAssessment'!P51+'2 - Eltis SlaveAssessment'!R51+'2 - Eltis SlaveAssessment'!T51+'2 - Eltis SlaveAssessment'!V51+'2 - Eltis SlaveAssessment'!X51+'2 - Eltis SlaveAssessment'!Z51+'2 - Eltis SlaveAssessment'!AB51+'2 - Eltis SlaveAssessment'!AD51+'2 - Eltis SlaveAssessment'!AF51+'2 - Eltis SlaveAssessment'!AH51+'2 - Eltis SlaveAssessment'!AJ51+'2 - Eltis SlaveAssessment'!AL51+'2 - Eltis SlaveAssessment'!AN51+'2 - Eltis SlaveAssessment'!AP51+'2 - Eltis SlaveAssessment'!AR51+'2 - Eltis SlaveAssessment'!AX51+'2 - Eltis SlaveAssessment'!AZ51+'2 - Eltis SlaveAssessment'!BB51+'2 - Eltis SlaveAssessment'!BD51+'2 - Eltis SlaveAssessment'!BF51+'2 - Eltis SlaveAssessment'!BH51</f>
        <v>0</v>
      </c>
      <c r="K51" s="8">
        <f>'2 - Eltis SlaveAssessment'!O51+'2 - Eltis SlaveAssessment'!Q51+'2 - Eltis SlaveAssessment'!S51+'2 - Eltis SlaveAssessment'!U51+'2 - Eltis SlaveAssessment'!W51+'2 - Eltis SlaveAssessment'!Y51+'2 - Eltis SlaveAssessment'!AA51+'2 - Eltis SlaveAssessment'!AC51+'2 - Eltis SlaveAssessment'!AE51+'2 - Eltis SlaveAssessment'!AG51+'2 - Eltis SlaveAssessment'!AI51+'2 - Eltis SlaveAssessment'!AK51+'2 - Eltis SlaveAssessment'!AM51+'2 - Eltis SlaveAssessment'!AO51+'2 - Eltis SlaveAssessment'!AQ51+'2 - Eltis SlaveAssessment'!AS51+'2 - Eltis SlaveAssessment'!AY51+'2 - Eltis SlaveAssessment'!BA51+'2 - Eltis SlaveAssessment'!BC51+'2 - Eltis SlaveAssessment'!BE51+'2 - Eltis SlaveAssessment'!BG51+'2 - Eltis SlaveAssessment'!BI51</f>
        <v>0</v>
      </c>
      <c r="M51" s="8">
        <f>'1 - Eltis SlaveVoyages'!GF51</f>
        <v>6203</v>
      </c>
      <c r="N51" s="8">
        <f>'1 - Eltis SlaveVoyages'!GG51</f>
        <v>5012</v>
      </c>
      <c r="O51" s="8">
        <f>'1 - Eltis SlaveVoyages'!BZ51</f>
        <v>0</v>
      </c>
      <c r="P51" s="8">
        <f>'1 - Eltis SlaveVoyages'!CA51</f>
        <v>0</v>
      </c>
      <c r="Q51" s="8">
        <f>'1 - Eltis SlaveVoyages'!CB51</f>
        <v>0</v>
      </c>
      <c r="R51" s="8">
        <f>'1 - Eltis SlaveVoyages'!CC51</f>
        <v>0</v>
      </c>
      <c r="S51" s="8">
        <f>'1 - Eltis SlaveVoyages'!EL51+'1 - Eltis SlaveVoyages'!EN51+'1 - Eltis SlaveVoyages'!EP51+'1 - Eltis SlaveVoyages'!ER51+'1 - Eltis SlaveVoyages'!ET51</f>
        <v>6203</v>
      </c>
      <c r="T51" s="8">
        <f>'1 - Eltis SlaveVoyages'!EM51+'1 - Eltis SlaveVoyages'!EO51+'1 - Eltis SlaveVoyages'!EQ51+'1 - Eltis SlaveVoyages'!ES51+'1 - Eltis SlaveVoyages'!EU51</f>
        <v>5012</v>
      </c>
      <c r="U51" s="8">
        <f>'1 - Eltis SlaveVoyages'!BR51+'1 - Eltis SlaveVoyages'!BT51+'1 - Eltis SlaveVoyages'!BV51+'1 - Eltis SlaveVoyages'!CF51+'1 - Eltis SlaveVoyages'!CH51+'1 - Eltis SlaveVoyages'!CJ51+'1 - Eltis SlaveVoyages'!CL51+'1 - Eltis SlaveVoyages'!CN51+'1 - Eltis SlaveVoyages'!CP51+'1 - Eltis SlaveVoyages'!CR51+'1 - Eltis SlaveVoyages'!CT51+'1 - Eltis SlaveVoyages'!CV51+'1 - Eltis SlaveVoyages'!CX51+'1 - Eltis SlaveVoyages'!CZ51+'1 - Eltis SlaveVoyages'!DB51+'1 - Eltis SlaveVoyages'!DD51+'1 - Eltis SlaveVoyages'!DF51+'1 - Eltis SlaveVoyages'!DH51+'1 - Eltis SlaveVoyages'!DJ51+'1 - Eltis SlaveVoyages'!DL51+'1 - Eltis SlaveVoyages'!DN51+'1 - Eltis SlaveVoyages'!DP51+'1 - Eltis SlaveVoyages'!DR51+'1 - Eltis SlaveVoyages'!DT51+'1 - Eltis SlaveVoyages'!DV51+'1 - Eltis SlaveVoyages'!DX51+'1 - Eltis SlaveVoyages'!DZ51+'1 - Eltis SlaveVoyages'!EB51+'1 - Eltis SlaveVoyages'!ED51+'1 - Eltis SlaveVoyages'!EF51+'1 - Eltis SlaveVoyages'!EH51+'1 - Eltis SlaveVoyages'!EJ51+'1 - Eltis SlaveVoyages'!FP51+'1 - Eltis SlaveVoyages'!FT51+'1 - Eltis SlaveVoyages'!FV51</f>
        <v>0</v>
      </c>
      <c r="V51" s="8">
        <f>'1 - Eltis SlaveVoyages'!BS51+'1 - Eltis SlaveVoyages'!BU51+'1 - Eltis SlaveVoyages'!BW51+'1 - Eltis SlaveVoyages'!CG51+'1 - Eltis SlaveVoyages'!CI51+'1 - Eltis SlaveVoyages'!CK51+'1 - Eltis SlaveVoyages'!CM51+'1 - Eltis SlaveVoyages'!CO51+'1 - Eltis SlaveVoyages'!CQ51+'1 - Eltis SlaveVoyages'!CS51+'1 - Eltis SlaveVoyages'!CU51+'1 - Eltis SlaveVoyages'!CW51+'1 - Eltis SlaveVoyages'!CY51+'1 - Eltis SlaveVoyages'!DA51+'1 - Eltis SlaveVoyages'!DC51+'1 - Eltis SlaveVoyages'!DE51+'1 - Eltis SlaveVoyages'!DG51+'1 - Eltis SlaveVoyages'!DI51+'1 - Eltis SlaveVoyages'!DK51+'1 - Eltis SlaveVoyages'!DM51+'1 - Eltis SlaveVoyages'!DO51+'1 - Eltis SlaveVoyages'!DQ51+'1 - Eltis SlaveVoyages'!DS51+'1 - Eltis SlaveVoyages'!DU51+'1 - Eltis SlaveVoyages'!DW51+'1 - Eltis SlaveVoyages'!DY51+'1 - Eltis SlaveVoyages'!EA51+'1 - Eltis SlaveVoyages'!EC51+'1 - Eltis SlaveVoyages'!EE51+'1 - Eltis SlaveVoyages'!EG51+'1 - Eltis SlaveVoyages'!EI51+'1 - Eltis SlaveVoyages'!EK51+'1 - Eltis SlaveVoyages'!FQ51+'1 - Eltis SlaveVoyages'!FU51+'1 - Eltis SlaveVoyages'!FW51</f>
        <v>0</v>
      </c>
      <c r="AE51" s="11">
        <f t="shared" si="0"/>
        <v>6203</v>
      </c>
      <c r="AG51" s="51">
        <f t="shared" si="2"/>
        <v>6203</v>
      </c>
      <c r="AH51" s="52">
        <f t="shared" si="3"/>
        <v>5009</v>
      </c>
      <c r="AI51" s="52">
        <f t="shared" si="4"/>
        <v>0</v>
      </c>
      <c r="AJ51" s="52">
        <f t="shared" si="5"/>
        <v>0</v>
      </c>
      <c r="AK51" s="52">
        <f t="shared" si="6"/>
        <v>0</v>
      </c>
      <c r="AL51" s="52">
        <f t="shared" si="7"/>
        <v>0</v>
      </c>
      <c r="AM51" s="52">
        <f t="shared" si="8"/>
        <v>6203</v>
      </c>
      <c r="AN51" s="52">
        <f t="shared" si="9"/>
        <v>5009</v>
      </c>
      <c r="AO51" s="52">
        <f t="shared" si="10"/>
        <v>0</v>
      </c>
      <c r="AP51" s="52">
        <f t="shared" si="11"/>
        <v>0</v>
      </c>
      <c r="AQ51" s="52">
        <f t="shared" si="12"/>
        <v>0</v>
      </c>
      <c r="AR51" s="56">
        <f t="shared" si="13"/>
        <v>0</v>
      </c>
      <c r="AT51" s="8" t="str">
        <f>IF('4 - Prijzen'!O55&gt;0,'4 - Prijzen'!O55,"")</f>
        <v/>
      </c>
      <c r="AU51" s="8" t="str">
        <f>IF('4 - Prijzen'!P55&gt;0,'4 - Prijzen'!P55,"")</f>
        <v/>
      </c>
      <c r="AV51" s="8" t="str">
        <f>IF('4 - Prijzen'!BC55&gt;0,'4 - Prijzen'!BC55,"")</f>
        <v/>
      </c>
      <c r="AW51" s="8" t="str">
        <f>IF('4 - Prijzen'!BD55&gt;0,'4 - Prijzen'!BD55,"")</f>
        <v/>
      </c>
      <c r="AY51" s="8" t="str">
        <f>IF('4 - Prijzen'!BF55&gt;0,'4 - Prijzen'!BF55,"")</f>
        <v/>
      </c>
      <c r="AZ51" s="8" t="str">
        <f>IF('4 - Prijzen'!BG55&gt;0,'4 - Prijzen'!BG55,"")</f>
        <v/>
      </c>
      <c r="BA51" s="8" t="str">
        <f>IF('4 - Prijzen'!BV55&gt;0,'4 - Prijzen'!BV55,"")</f>
        <v/>
      </c>
      <c r="BB51" s="8" t="str">
        <f>IF('4 - Prijzen'!BW55&gt;0,'4 - Prijzen'!BW55,"")</f>
        <v/>
      </c>
      <c r="BI51" s="87">
        <f t="shared" si="15"/>
        <v>0.629</v>
      </c>
      <c r="BJ51" s="87">
        <f t="shared" si="16"/>
        <v>0.66666666666666663</v>
      </c>
      <c r="BK51" s="84">
        <f t="shared" si="14"/>
        <v>0.8763333333333333</v>
      </c>
      <c r="CN51">
        <f t="shared" si="17"/>
        <v>90</v>
      </c>
      <c r="CO51">
        <f t="shared" si="17"/>
        <v>110</v>
      </c>
      <c r="CP51" s="8">
        <f t="shared" si="18"/>
        <v>558270</v>
      </c>
      <c r="CQ51" s="8">
        <f t="shared" si="19"/>
        <v>682330</v>
      </c>
    </row>
    <row r="52" spans="1:95" x14ac:dyDescent="0.25">
      <c r="A52">
        <v>1644</v>
      </c>
      <c r="B52" s="8">
        <f>'2 - Eltis SlaveAssessment'!BX52</f>
        <v>6416</v>
      </c>
      <c r="C52" s="8">
        <f>'2 - Eltis SlaveAssessment'!BY52</f>
        <v>5387</v>
      </c>
      <c r="D52" s="8">
        <f>'2 - Eltis SlaveAssessment'!AT52</f>
        <v>0</v>
      </c>
      <c r="E52" s="8">
        <f>'2 - Eltis SlaveAssessment'!AU52</f>
        <v>0</v>
      </c>
      <c r="F52" s="8">
        <f>'2 - Eltis SlaveAssessment'!AV52</f>
        <v>0</v>
      </c>
      <c r="G52" s="8">
        <f>'2 - Eltis SlaveAssessment'!AW52</f>
        <v>0</v>
      </c>
      <c r="H52" s="8">
        <f>'2 - Eltis SlaveAssessment'!BJ52+'2 - Eltis SlaveAssessment'!BL52+'2 - Eltis SlaveAssessment'!BN52+'2 - Eltis SlaveAssessment'!BP52+'2 - Eltis SlaveAssessment'!BR52</f>
        <v>6132</v>
      </c>
      <c r="I52" s="8">
        <f>'2 - Eltis SlaveAssessment'!BK52+'2 - Eltis SlaveAssessment'!BM52+'2 - Eltis SlaveAssessment'!BO52+'2 - Eltis SlaveAssessment'!BQ52+'2 - Eltis SlaveAssessment'!BS52</f>
        <v>5142</v>
      </c>
      <c r="J52" s="8">
        <f>'2 - Eltis SlaveAssessment'!N52+'2 - Eltis SlaveAssessment'!P52+'2 - Eltis SlaveAssessment'!R52+'2 - Eltis SlaveAssessment'!T52+'2 - Eltis SlaveAssessment'!V52+'2 - Eltis SlaveAssessment'!X52+'2 - Eltis SlaveAssessment'!Z52+'2 - Eltis SlaveAssessment'!AB52+'2 - Eltis SlaveAssessment'!AD52+'2 - Eltis SlaveAssessment'!AF52+'2 - Eltis SlaveAssessment'!AH52+'2 - Eltis SlaveAssessment'!AJ52+'2 - Eltis SlaveAssessment'!AL52+'2 - Eltis SlaveAssessment'!AN52+'2 - Eltis SlaveAssessment'!AP52+'2 - Eltis SlaveAssessment'!AR52+'2 - Eltis SlaveAssessment'!AX52+'2 - Eltis SlaveAssessment'!AZ52+'2 - Eltis SlaveAssessment'!BB52+'2 - Eltis SlaveAssessment'!BD52+'2 - Eltis SlaveAssessment'!BF52+'2 - Eltis SlaveAssessment'!BH52</f>
        <v>284</v>
      </c>
      <c r="K52" s="8">
        <f>'2 - Eltis SlaveAssessment'!O52+'2 - Eltis SlaveAssessment'!Q52+'2 - Eltis SlaveAssessment'!S52+'2 - Eltis SlaveAssessment'!U52+'2 - Eltis SlaveAssessment'!W52+'2 - Eltis SlaveAssessment'!Y52+'2 - Eltis SlaveAssessment'!AA52+'2 - Eltis SlaveAssessment'!AC52+'2 - Eltis SlaveAssessment'!AE52+'2 - Eltis SlaveAssessment'!AG52+'2 - Eltis SlaveAssessment'!AI52+'2 - Eltis SlaveAssessment'!AK52+'2 - Eltis SlaveAssessment'!AM52+'2 - Eltis SlaveAssessment'!AO52+'2 - Eltis SlaveAssessment'!AQ52+'2 - Eltis SlaveAssessment'!AS52+'2 - Eltis SlaveAssessment'!AY52+'2 - Eltis SlaveAssessment'!BA52+'2 - Eltis SlaveAssessment'!BC52+'2 - Eltis SlaveAssessment'!BE52+'2 - Eltis SlaveAssessment'!BG52+'2 - Eltis SlaveAssessment'!BI52</f>
        <v>245</v>
      </c>
      <c r="M52" s="8">
        <f>'1 - Eltis SlaveVoyages'!GF52</f>
        <v>6416</v>
      </c>
      <c r="N52" s="8">
        <f>'1 - Eltis SlaveVoyages'!GG52</f>
        <v>5387</v>
      </c>
      <c r="O52" s="8">
        <f>'1 - Eltis SlaveVoyages'!BZ52</f>
        <v>0</v>
      </c>
      <c r="P52" s="8">
        <f>'1 - Eltis SlaveVoyages'!CA52</f>
        <v>0</v>
      </c>
      <c r="Q52" s="8">
        <f>'1 - Eltis SlaveVoyages'!CB52</f>
        <v>0</v>
      </c>
      <c r="R52" s="8">
        <f>'1 - Eltis SlaveVoyages'!CC52</f>
        <v>0</v>
      </c>
      <c r="S52" s="8">
        <f>'1 - Eltis SlaveVoyages'!EL52+'1 - Eltis SlaveVoyages'!EN52+'1 - Eltis SlaveVoyages'!EP52+'1 - Eltis SlaveVoyages'!ER52+'1 - Eltis SlaveVoyages'!ET52</f>
        <v>6132</v>
      </c>
      <c r="T52" s="8">
        <f>'1 - Eltis SlaveVoyages'!EM52+'1 - Eltis SlaveVoyages'!EO52+'1 - Eltis SlaveVoyages'!EQ52+'1 - Eltis SlaveVoyages'!ES52+'1 - Eltis SlaveVoyages'!EU52</f>
        <v>5142</v>
      </c>
      <c r="U52" s="8">
        <f>'1 - Eltis SlaveVoyages'!BR52+'1 - Eltis SlaveVoyages'!BT52+'1 - Eltis SlaveVoyages'!BV52+'1 - Eltis SlaveVoyages'!CF52+'1 - Eltis SlaveVoyages'!CH52+'1 - Eltis SlaveVoyages'!CJ52+'1 - Eltis SlaveVoyages'!CL52+'1 - Eltis SlaveVoyages'!CN52+'1 - Eltis SlaveVoyages'!CP52+'1 - Eltis SlaveVoyages'!CR52+'1 - Eltis SlaveVoyages'!CT52+'1 - Eltis SlaveVoyages'!CV52+'1 - Eltis SlaveVoyages'!CX52+'1 - Eltis SlaveVoyages'!CZ52+'1 - Eltis SlaveVoyages'!DB52+'1 - Eltis SlaveVoyages'!DD52+'1 - Eltis SlaveVoyages'!DF52+'1 - Eltis SlaveVoyages'!DH52+'1 - Eltis SlaveVoyages'!DJ52+'1 - Eltis SlaveVoyages'!DL52+'1 - Eltis SlaveVoyages'!DN52+'1 - Eltis SlaveVoyages'!DP52+'1 - Eltis SlaveVoyages'!DR52+'1 - Eltis SlaveVoyages'!DT52+'1 - Eltis SlaveVoyages'!DV52+'1 - Eltis SlaveVoyages'!DX52+'1 - Eltis SlaveVoyages'!DZ52+'1 - Eltis SlaveVoyages'!EB52+'1 - Eltis SlaveVoyages'!ED52+'1 - Eltis SlaveVoyages'!EF52+'1 - Eltis SlaveVoyages'!EH52+'1 - Eltis SlaveVoyages'!EJ52+'1 - Eltis SlaveVoyages'!FP52+'1 - Eltis SlaveVoyages'!FT52+'1 - Eltis SlaveVoyages'!FV52</f>
        <v>284</v>
      </c>
      <c r="V52" s="8">
        <f>'1 - Eltis SlaveVoyages'!BS52+'1 - Eltis SlaveVoyages'!BU52+'1 - Eltis SlaveVoyages'!BW52+'1 - Eltis SlaveVoyages'!CG52+'1 - Eltis SlaveVoyages'!CI52+'1 - Eltis SlaveVoyages'!CK52+'1 - Eltis SlaveVoyages'!CM52+'1 - Eltis SlaveVoyages'!CO52+'1 - Eltis SlaveVoyages'!CQ52+'1 - Eltis SlaveVoyages'!CS52+'1 - Eltis SlaveVoyages'!CU52+'1 - Eltis SlaveVoyages'!CW52+'1 - Eltis SlaveVoyages'!CY52+'1 - Eltis SlaveVoyages'!DA52+'1 - Eltis SlaveVoyages'!DC52+'1 - Eltis SlaveVoyages'!DE52+'1 - Eltis SlaveVoyages'!DG52+'1 - Eltis SlaveVoyages'!DI52+'1 - Eltis SlaveVoyages'!DK52+'1 - Eltis SlaveVoyages'!DM52+'1 - Eltis SlaveVoyages'!DO52+'1 - Eltis SlaveVoyages'!DQ52+'1 - Eltis SlaveVoyages'!DS52+'1 - Eltis SlaveVoyages'!DU52+'1 - Eltis SlaveVoyages'!DW52+'1 - Eltis SlaveVoyages'!DY52+'1 - Eltis SlaveVoyages'!EA52+'1 - Eltis SlaveVoyages'!EC52+'1 - Eltis SlaveVoyages'!EE52+'1 - Eltis SlaveVoyages'!EG52+'1 - Eltis SlaveVoyages'!EI52+'1 - Eltis SlaveVoyages'!EK52+'1 - Eltis SlaveVoyages'!FQ52+'1 - Eltis SlaveVoyages'!FU52+'1 - Eltis SlaveVoyages'!FW52</f>
        <v>245</v>
      </c>
      <c r="AE52" s="11">
        <f t="shared" si="0"/>
        <v>6416</v>
      </c>
      <c r="AG52" s="51">
        <f t="shared" si="2"/>
        <v>6416</v>
      </c>
      <c r="AH52" s="52">
        <f t="shared" si="3"/>
        <v>5387</v>
      </c>
      <c r="AI52" s="52">
        <f t="shared" si="4"/>
        <v>0</v>
      </c>
      <c r="AJ52" s="52">
        <f t="shared" si="5"/>
        <v>0</v>
      </c>
      <c r="AK52" s="52">
        <f t="shared" si="6"/>
        <v>0</v>
      </c>
      <c r="AL52" s="52">
        <f t="shared" si="7"/>
        <v>0</v>
      </c>
      <c r="AM52" s="52">
        <f t="shared" si="8"/>
        <v>6132</v>
      </c>
      <c r="AN52" s="52">
        <f t="shared" si="9"/>
        <v>5142</v>
      </c>
      <c r="AO52" s="52">
        <f t="shared" si="10"/>
        <v>284</v>
      </c>
      <c r="AP52" s="52">
        <f t="shared" si="11"/>
        <v>245</v>
      </c>
      <c r="AQ52" s="52">
        <f t="shared" si="12"/>
        <v>0</v>
      </c>
      <c r="AR52" s="56">
        <f t="shared" si="13"/>
        <v>0</v>
      </c>
      <c r="AT52" s="8" t="str">
        <f>IF('4 - Prijzen'!O56&gt;0,'4 - Prijzen'!O56,"")</f>
        <v/>
      </c>
      <c r="AU52" s="8" t="str">
        <f>IF('4 - Prijzen'!P56&gt;0,'4 - Prijzen'!P56,"")</f>
        <v/>
      </c>
      <c r="AV52" s="8" t="str">
        <f>IF('4 - Prijzen'!BC56&gt;0,'4 - Prijzen'!BC56,"")</f>
        <v/>
      </c>
      <c r="AW52" s="8" t="str">
        <f>IF('4 - Prijzen'!BD56&gt;0,'4 - Prijzen'!BD56,"")</f>
        <v/>
      </c>
      <c r="AY52" s="8" t="str">
        <f>IF('4 - Prijzen'!BF56&gt;0,'4 - Prijzen'!BF56,"")</f>
        <v/>
      </c>
      <c r="AZ52" s="8" t="str">
        <f>IF('4 - Prijzen'!BG56&gt;0,'4 - Prijzen'!BG56,"")</f>
        <v/>
      </c>
      <c r="BA52" s="8" t="str">
        <f>IF('4 - Prijzen'!BV56&gt;0,'4 - Prijzen'!BV56,"")</f>
        <v/>
      </c>
      <c r="BB52" s="8" t="str">
        <f>IF('4 - Prijzen'!BW56&gt;0,'4 - Prijzen'!BW56,"")</f>
        <v/>
      </c>
      <c r="BI52" s="87">
        <f t="shared" si="15"/>
        <v>0.629</v>
      </c>
      <c r="BJ52" s="87">
        <f t="shared" si="16"/>
        <v>0.66666666666666663</v>
      </c>
      <c r="BK52" s="84">
        <f t="shared" si="14"/>
        <v>0.8763333333333333</v>
      </c>
      <c r="CN52">
        <f t="shared" si="17"/>
        <v>90</v>
      </c>
      <c r="CO52">
        <f t="shared" si="17"/>
        <v>110</v>
      </c>
      <c r="CP52" s="8">
        <f t="shared" si="18"/>
        <v>577440</v>
      </c>
      <c r="CQ52" s="8">
        <f t="shared" si="19"/>
        <v>705760</v>
      </c>
    </row>
    <row r="53" spans="1:95" x14ac:dyDescent="0.25">
      <c r="A53">
        <v>1645</v>
      </c>
      <c r="B53" s="8">
        <f>'2 - Eltis SlaveAssessment'!BX53</f>
        <v>4551</v>
      </c>
      <c r="C53" s="8">
        <f>'2 - Eltis SlaveAssessment'!BY53</f>
        <v>3719</v>
      </c>
      <c r="D53" s="8">
        <f>'2 - Eltis SlaveAssessment'!AT53</f>
        <v>0</v>
      </c>
      <c r="E53" s="8">
        <f>'2 - Eltis SlaveAssessment'!AU53</f>
        <v>0</v>
      </c>
      <c r="F53" s="8">
        <f>'2 - Eltis SlaveAssessment'!AV53</f>
        <v>0</v>
      </c>
      <c r="G53" s="8">
        <f>'2 - Eltis SlaveAssessment'!AW53</f>
        <v>0</v>
      </c>
      <c r="H53" s="8">
        <f>'2 - Eltis SlaveAssessment'!BJ53+'2 - Eltis SlaveAssessment'!BL53+'2 - Eltis SlaveAssessment'!BN53+'2 - Eltis SlaveAssessment'!BP53+'2 - Eltis SlaveAssessment'!BR53</f>
        <v>4551</v>
      </c>
      <c r="I53" s="8">
        <f>'2 - Eltis SlaveAssessment'!BK53+'2 - Eltis SlaveAssessment'!BM53+'2 - Eltis SlaveAssessment'!BO53+'2 - Eltis SlaveAssessment'!BQ53+'2 - Eltis SlaveAssessment'!BS53</f>
        <v>3719</v>
      </c>
      <c r="J53" s="8">
        <f>'2 - Eltis SlaveAssessment'!N53+'2 - Eltis SlaveAssessment'!P53+'2 - Eltis SlaveAssessment'!R53+'2 - Eltis SlaveAssessment'!T53+'2 - Eltis SlaveAssessment'!V53+'2 - Eltis SlaveAssessment'!X53+'2 - Eltis SlaveAssessment'!Z53+'2 - Eltis SlaveAssessment'!AB53+'2 - Eltis SlaveAssessment'!AD53+'2 - Eltis SlaveAssessment'!AF53+'2 - Eltis SlaveAssessment'!AH53+'2 - Eltis SlaveAssessment'!AJ53+'2 - Eltis SlaveAssessment'!AL53+'2 - Eltis SlaveAssessment'!AN53+'2 - Eltis SlaveAssessment'!AP53+'2 - Eltis SlaveAssessment'!AR53+'2 - Eltis SlaveAssessment'!AX53+'2 - Eltis SlaveAssessment'!AZ53+'2 - Eltis SlaveAssessment'!BB53+'2 - Eltis SlaveAssessment'!BD53+'2 - Eltis SlaveAssessment'!BF53+'2 - Eltis SlaveAssessment'!BH53</f>
        <v>0</v>
      </c>
      <c r="K53" s="8">
        <f>'2 - Eltis SlaveAssessment'!O53+'2 - Eltis SlaveAssessment'!Q53+'2 - Eltis SlaveAssessment'!S53+'2 - Eltis SlaveAssessment'!U53+'2 - Eltis SlaveAssessment'!W53+'2 - Eltis SlaveAssessment'!Y53+'2 - Eltis SlaveAssessment'!AA53+'2 - Eltis SlaveAssessment'!AC53+'2 - Eltis SlaveAssessment'!AE53+'2 - Eltis SlaveAssessment'!AG53+'2 - Eltis SlaveAssessment'!AI53+'2 - Eltis SlaveAssessment'!AK53+'2 - Eltis SlaveAssessment'!AM53+'2 - Eltis SlaveAssessment'!AO53+'2 - Eltis SlaveAssessment'!AQ53+'2 - Eltis SlaveAssessment'!AS53+'2 - Eltis SlaveAssessment'!AY53+'2 - Eltis SlaveAssessment'!BA53+'2 - Eltis SlaveAssessment'!BC53+'2 - Eltis SlaveAssessment'!BE53+'2 - Eltis SlaveAssessment'!BG53+'2 - Eltis SlaveAssessment'!BI53</f>
        <v>0</v>
      </c>
      <c r="M53" s="8">
        <f>'1 - Eltis SlaveVoyages'!GF53</f>
        <v>4551</v>
      </c>
      <c r="N53" s="8">
        <f>'1 - Eltis SlaveVoyages'!GG53</f>
        <v>3719</v>
      </c>
      <c r="O53" s="8">
        <f>'1 - Eltis SlaveVoyages'!BZ53</f>
        <v>0</v>
      </c>
      <c r="P53" s="8">
        <f>'1 - Eltis SlaveVoyages'!CA53</f>
        <v>0</v>
      </c>
      <c r="Q53" s="8">
        <f>'1 - Eltis SlaveVoyages'!CB53</f>
        <v>0</v>
      </c>
      <c r="R53" s="8">
        <f>'1 - Eltis SlaveVoyages'!CC53</f>
        <v>0</v>
      </c>
      <c r="S53" s="8">
        <f>'1 - Eltis SlaveVoyages'!EL53+'1 - Eltis SlaveVoyages'!EN53+'1 - Eltis SlaveVoyages'!EP53+'1 - Eltis SlaveVoyages'!ER53+'1 - Eltis SlaveVoyages'!ET53</f>
        <v>4551</v>
      </c>
      <c r="T53" s="8">
        <f>'1 - Eltis SlaveVoyages'!EM53+'1 - Eltis SlaveVoyages'!EO53+'1 - Eltis SlaveVoyages'!EQ53+'1 - Eltis SlaveVoyages'!ES53+'1 - Eltis SlaveVoyages'!EU53</f>
        <v>3719</v>
      </c>
      <c r="U53" s="8">
        <f>'1 - Eltis SlaveVoyages'!BR53+'1 - Eltis SlaveVoyages'!BT53+'1 - Eltis SlaveVoyages'!BV53+'1 - Eltis SlaveVoyages'!CF53+'1 - Eltis SlaveVoyages'!CH53+'1 - Eltis SlaveVoyages'!CJ53+'1 - Eltis SlaveVoyages'!CL53+'1 - Eltis SlaveVoyages'!CN53+'1 - Eltis SlaveVoyages'!CP53+'1 - Eltis SlaveVoyages'!CR53+'1 - Eltis SlaveVoyages'!CT53+'1 - Eltis SlaveVoyages'!CV53+'1 - Eltis SlaveVoyages'!CX53+'1 - Eltis SlaveVoyages'!CZ53+'1 - Eltis SlaveVoyages'!DB53+'1 - Eltis SlaveVoyages'!DD53+'1 - Eltis SlaveVoyages'!DF53+'1 - Eltis SlaveVoyages'!DH53+'1 - Eltis SlaveVoyages'!DJ53+'1 - Eltis SlaveVoyages'!DL53+'1 - Eltis SlaveVoyages'!DN53+'1 - Eltis SlaveVoyages'!DP53+'1 - Eltis SlaveVoyages'!DR53+'1 - Eltis SlaveVoyages'!DT53+'1 - Eltis SlaveVoyages'!DV53+'1 - Eltis SlaveVoyages'!DX53+'1 - Eltis SlaveVoyages'!DZ53+'1 - Eltis SlaveVoyages'!EB53+'1 - Eltis SlaveVoyages'!ED53+'1 - Eltis SlaveVoyages'!EF53+'1 - Eltis SlaveVoyages'!EH53+'1 - Eltis SlaveVoyages'!EJ53+'1 - Eltis SlaveVoyages'!FP53+'1 - Eltis SlaveVoyages'!FT53+'1 - Eltis SlaveVoyages'!FV53</f>
        <v>0</v>
      </c>
      <c r="V53" s="8">
        <f>'1 - Eltis SlaveVoyages'!BS53+'1 - Eltis SlaveVoyages'!BU53+'1 - Eltis SlaveVoyages'!BW53+'1 - Eltis SlaveVoyages'!CG53+'1 - Eltis SlaveVoyages'!CI53+'1 - Eltis SlaveVoyages'!CK53+'1 - Eltis SlaveVoyages'!CM53+'1 - Eltis SlaveVoyages'!CO53+'1 - Eltis SlaveVoyages'!CQ53+'1 - Eltis SlaveVoyages'!CS53+'1 - Eltis SlaveVoyages'!CU53+'1 - Eltis SlaveVoyages'!CW53+'1 - Eltis SlaveVoyages'!CY53+'1 - Eltis SlaveVoyages'!DA53+'1 - Eltis SlaveVoyages'!DC53+'1 - Eltis SlaveVoyages'!DE53+'1 - Eltis SlaveVoyages'!DG53+'1 - Eltis SlaveVoyages'!DI53+'1 - Eltis SlaveVoyages'!DK53+'1 - Eltis SlaveVoyages'!DM53+'1 - Eltis SlaveVoyages'!DO53+'1 - Eltis SlaveVoyages'!DQ53+'1 - Eltis SlaveVoyages'!DS53+'1 - Eltis SlaveVoyages'!DU53+'1 - Eltis SlaveVoyages'!DW53+'1 - Eltis SlaveVoyages'!DY53+'1 - Eltis SlaveVoyages'!EA53+'1 - Eltis SlaveVoyages'!EC53+'1 - Eltis SlaveVoyages'!EE53+'1 - Eltis SlaveVoyages'!EG53+'1 - Eltis SlaveVoyages'!EI53+'1 - Eltis SlaveVoyages'!EK53+'1 - Eltis SlaveVoyages'!FQ53+'1 - Eltis SlaveVoyages'!FU53+'1 - Eltis SlaveVoyages'!FW53</f>
        <v>0</v>
      </c>
      <c r="AE53" s="11">
        <f t="shared" si="0"/>
        <v>4551</v>
      </c>
      <c r="AG53" s="51">
        <f t="shared" si="2"/>
        <v>4551</v>
      </c>
      <c r="AH53" s="52">
        <f t="shared" si="3"/>
        <v>3719</v>
      </c>
      <c r="AI53" s="52">
        <f t="shared" si="4"/>
        <v>0</v>
      </c>
      <c r="AJ53" s="52">
        <f t="shared" si="5"/>
        <v>0</v>
      </c>
      <c r="AK53" s="52">
        <f t="shared" si="6"/>
        <v>0</v>
      </c>
      <c r="AL53" s="52">
        <f t="shared" si="7"/>
        <v>0</v>
      </c>
      <c r="AM53" s="52">
        <f t="shared" si="8"/>
        <v>4551</v>
      </c>
      <c r="AN53" s="52">
        <f t="shared" si="9"/>
        <v>3719</v>
      </c>
      <c r="AO53" s="52">
        <f t="shared" si="10"/>
        <v>0</v>
      </c>
      <c r="AP53" s="52">
        <f t="shared" si="11"/>
        <v>0</v>
      </c>
      <c r="AQ53" s="52">
        <f t="shared" si="12"/>
        <v>0</v>
      </c>
      <c r="AR53" s="56">
        <f t="shared" si="13"/>
        <v>0</v>
      </c>
      <c r="AT53" s="8" t="str">
        <f>IF('4 - Prijzen'!O57&gt;0,'4 - Prijzen'!O57,"")</f>
        <v/>
      </c>
      <c r="AU53" s="8" t="str">
        <f>IF('4 - Prijzen'!P57&gt;0,'4 - Prijzen'!P57,"")</f>
        <v/>
      </c>
      <c r="AV53" s="8" t="str">
        <f>IF('4 - Prijzen'!BC57&gt;0,'4 - Prijzen'!BC57,"")</f>
        <v/>
      </c>
      <c r="AW53" s="8" t="str">
        <f>IF('4 - Prijzen'!BD57&gt;0,'4 - Prijzen'!BD57,"")</f>
        <v/>
      </c>
      <c r="AY53" s="8" t="str">
        <f>IF('4 - Prijzen'!BF57&gt;0,'4 - Prijzen'!BF57,"")</f>
        <v/>
      </c>
      <c r="AZ53" s="8" t="str">
        <f>IF('4 - Prijzen'!BG57&gt;0,'4 - Prijzen'!BG57,"")</f>
        <v/>
      </c>
      <c r="BA53" s="8" t="str">
        <f>IF('4 - Prijzen'!BV57&gt;0,'4 - Prijzen'!BV57,"")</f>
        <v/>
      </c>
      <c r="BB53" s="8" t="str">
        <f>IF('4 - Prijzen'!BW57&gt;0,'4 - Prijzen'!BW57,"")</f>
        <v/>
      </c>
      <c r="BI53" s="87">
        <f t="shared" si="15"/>
        <v>0.629</v>
      </c>
      <c r="BJ53" s="87">
        <f t="shared" si="16"/>
        <v>0.66666666666666663</v>
      </c>
      <c r="BK53" s="84">
        <f t="shared" si="14"/>
        <v>0.8763333333333333</v>
      </c>
      <c r="CN53">
        <f t="shared" si="17"/>
        <v>90</v>
      </c>
      <c r="CO53">
        <f t="shared" si="17"/>
        <v>110</v>
      </c>
      <c r="CP53" s="8">
        <f t="shared" si="18"/>
        <v>409590</v>
      </c>
      <c r="CQ53" s="8">
        <f t="shared" si="19"/>
        <v>500610</v>
      </c>
    </row>
    <row r="54" spans="1:95" x14ac:dyDescent="0.25">
      <c r="A54">
        <v>1646</v>
      </c>
      <c r="B54" s="8">
        <f>'2 - Eltis SlaveAssessment'!BX54</f>
        <v>1131</v>
      </c>
      <c r="C54" s="8">
        <f>'2 - Eltis SlaveAssessment'!BY54</f>
        <v>766</v>
      </c>
      <c r="D54" s="8">
        <f>'2 - Eltis SlaveAssessment'!AT54</f>
        <v>0</v>
      </c>
      <c r="E54" s="8">
        <f>'2 - Eltis SlaveAssessment'!AU54</f>
        <v>0</v>
      </c>
      <c r="F54" s="8">
        <f>'2 - Eltis SlaveAssessment'!AV54</f>
        <v>0</v>
      </c>
      <c r="G54" s="8">
        <f>'2 - Eltis SlaveAssessment'!AW54</f>
        <v>0</v>
      </c>
      <c r="H54" s="8">
        <f>'2 - Eltis SlaveAssessment'!BJ54+'2 - Eltis SlaveAssessment'!BL54+'2 - Eltis SlaveAssessment'!BN54+'2 - Eltis SlaveAssessment'!BP54+'2 - Eltis SlaveAssessment'!BR54</f>
        <v>876</v>
      </c>
      <c r="I54" s="8">
        <f>'2 - Eltis SlaveAssessment'!BK54+'2 - Eltis SlaveAssessment'!BM54+'2 - Eltis SlaveAssessment'!BO54+'2 - Eltis SlaveAssessment'!BQ54+'2 - Eltis SlaveAssessment'!BS54</f>
        <v>570</v>
      </c>
      <c r="J54" s="8">
        <f>'2 - Eltis SlaveAssessment'!N54+'2 - Eltis SlaveAssessment'!P54+'2 - Eltis SlaveAssessment'!R54+'2 - Eltis SlaveAssessment'!T54+'2 - Eltis SlaveAssessment'!V54+'2 - Eltis SlaveAssessment'!X54+'2 - Eltis SlaveAssessment'!Z54+'2 - Eltis SlaveAssessment'!AB54+'2 - Eltis SlaveAssessment'!AD54+'2 - Eltis SlaveAssessment'!AF54+'2 - Eltis SlaveAssessment'!AH54+'2 - Eltis SlaveAssessment'!AJ54+'2 - Eltis SlaveAssessment'!AL54+'2 - Eltis SlaveAssessment'!AN54+'2 - Eltis SlaveAssessment'!AP54+'2 - Eltis SlaveAssessment'!AR54+'2 - Eltis SlaveAssessment'!AX54+'2 - Eltis SlaveAssessment'!AZ54+'2 - Eltis SlaveAssessment'!BB54+'2 - Eltis SlaveAssessment'!BD54+'2 - Eltis SlaveAssessment'!BF54+'2 - Eltis SlaveAssessment'!BH54</f>
        <v>255</v>
      </c>
      <c r="K54" s="8">
        <f>'2 - Eltis SlaveAssessment'!O54+'2 - Eltis SlaveAssessment'!Q54+'2 - Eltis SlaveAssessment'!S54+'2 - Eltis SlaveAssessment'!U54+'2 - Eltis SlaveAssessment'!W54+'2 - Eltis SlaveAssessment'!Y54+'2 - Eltis SlaveAssessment'!AA54+'2 - Eltis SlaveAssessment'!AC54+'2 - Eltis SlaveAssessment'!AE54+'2 - Eltis SlaveAssessment'!AG54+'2 - Eltis SlaveAssessment'!AI54+'2 - Eltis SlaveAssessment'!AK54+'2 - Eltis SlaveAssessment'!AM54+'2 - Eltis SlaveAssessment'!AO54+'2 - Eltis SlaveAssessment'!AQ54+'2 - Eltis SlaveAssessment'!AS54+'2 - Eltis SlaveAssessment'!AY54+'2 - Eltis SlaveAssessment'!BA54+'2 - Eltis SlaveAssessment'!BC54+'2 - Eltis SlaveAssessment'!BE54+'2 - Eltis SlaveAssessment'!BG54+'2 - Eltis SlaveAssessment'!BI54</f>
        <v>196</v>
      </c>
      <c r="M54" s="8">
        <f>'1 - Eltis SlaveVoyages'!GF54</f>
        <v>1519</v>
      </c>
      <c r="N54" s="8">
        <f>'1 - Eltis SlaveVoyages'!GG54</f>
        <v>1029</v>
      </c>
      <c r="O54" s="8">
        <f>'1 - Eltis SlaveVoyages'!BZ54</f>
        <v>0</v>
      </c>
      <c r="P54" s="8">
        <f>'1 - Eltis SlaveVoyages'!CA54</f>
        <v>0</v>
      </c>
      <c r="Q54" s="8">
        <f>'1 - Eltis SlaveVoyages'!CB54</f>
        <v>0</v>
      </c>
      <c r="R54" s="8">
        <f>'1 - Eltis SlaveVoyages'!CC54</f>
        <v>0</v>
      </c>
      <c r="S54" s="8">
        <f>'1 - Eltis SlaveVoyages'!EL54+'1 - Eltis SlaveVoyages'!EN54+'1 - Eltis SlaveVoyages'!EP54+'1 - Eltis SlaveVoyages'!ER54+'1 - Eltis SlaveVoyages'!ET54</f>
        <v>1189</v>
      </c>
      <c r="T54" s="8">
        <f>'1 - Eltis SlaveVoyages'!EM54+'1 - Eltis SlaveVoyages'!EO54+'1 - Eltis SlaveVoyages'!EQ54+'1 - Eltis SlaveVoyages'!ES54+'1 - Eltis SlaveVoyages'!EU54</f>
        <v>765</v>
      </c>
      <c r="U54" s="8">
        <f>'1 - Eltis SlaveVoyages'!BR54+'1 - Eltis SlaveVoyages'!BT54+'1 - Eltis SlaveVoyages'!BV54+'1 - Eltis SlaveVoyages'!CF54+'1 - Eltis SlaveVoyages'!CH54+'1 - Eltis SlaveVoyages'!CJ54+'1 - Eltis SlaveVoyages'!CL54+'1 - Eltis SlaveVoyages'!CN54+'1 - Eltis SlaveVoyages'!CP54+'1 - Eltis SlaveVoyages'!CR54+'1 - Eltis SlaveVoyages'!CT54+'1 - Eltis SlaveVoyages'!CV54+'1 - Eltis SlaveVoyages'!CX54+'1 - Eltis SlaveVoyages'!CZ54+'1 - Eltis SlaveVoyages'!DB54+'1 - Eltis SlaveVoyages'!DD54+'1 - Eltis SlaveVoyages'!DF54+'1 - Eltis SlaveVoyages'!DH54+'1 - Eltis SlaveVoyages'!DJ54+'1 - Eltis SlaveVoyages'!DL54+'1 - Eltis SlaveVoyages'!DN54+'1 - Eltis SlaveVoyages'!DP54+'1 - Eltis SlaveVoyages'!DR54+'1 - Eltis SlaveVoyages'!DT54+'1 - Eltis SlaveVoyages'!DV54+'1 - Eltis SlaveVoyages'!DX54+'1 - Eltis SlaveVoyages'!DZ54+'1 - Eltis SlaveVoyages'!EB54+'1 - Eltis SlaveVoyages'!ED54+'1 - Eltis SlaveVoyages'!EF54+'1 - Eltis SlaveVoyages'!EH54+'1 - Eltis SlaveVoyages'!EJ54+'1 - Eltis SlaveVoyages'!FP54+'1 - Eltis SlaveVoyages'!FT54+'1 - Eltis SlaveVoyages'!FV54</f>
        <v>330</v>
      </c>
      <c r="V54" s="8">
        <f>'1 - Eltis SlaveVoyages'!BS54+'1 - Eltis SlaveVoyages'!BU54+'1 - Eltis SlaveVoyages'!BW54+'1 - Eltis SlaveVoyages'!CG54+'1 - Eltis SlaveVoyages'!CI54+'1 - Eltis SlaveVoyages'!CK54+'1 - Eltis SlaveVoyages'!CM54+'1 - Eltis SlaveVoyages'!CO54+'1 - Eltis SlaveVoyages'!CQ54+'1 - Eltis SlaveVoyages'!CS54+'1 - Eltis SlaveVoyages'!CU54+'1 - Eltis SlaveVoyages'!CW54+'1 - Eltis SlaveVoyages'!CY54+'1 - Eltis SlaveVoyages'!DA54+'1 - Eltis SlaveVoyages'!DC54+'1 - Eltis SlaveVoyages'!DE54+'1 - Eltis SlaveVoyages'!DG54+'1 - Eltis SlaveVoyages'!DI54+'1 - Eltis SlaveVoyages'!DK54+'1 - Eltis SlaveVoyages'!DM54+'1 - Eltis SlaveVoyages'!DO54+'1 - Eltis SlaveVoyages'!DQ54+'1 - Eltis SlaveVoyages'!DS54+'1 - Eltis SlaveVoyages'!DU54+'1 - Eltis SlaveVoyages'!DW54+'1 - Eltis SlaveVoyages'!DY54+'1 - Eltis SlaveVoyages'!EA54+'1 - Eltis SlaveVoyages'!EC54+'1 - Eltis SlaveVoyages'!EE54+'1 - Eltis SlaveVoyages'!EG54+'1 - Eltis SlaveVoyages'!EI54+'1 - Eltis SlaveVoyages'!EK54+'1 - Eltis SlaveVoyages'!FQ54+'1 - Eltis SlaveVoyages'!FU54+'1 - Eltis SlaveVoyages'!FW54</f>
        <v>264</v>
      </c>
      <c r="AE54" s="11">
        <f t="shared" si="0"/>
        <v>1519</v>
      </c>
      <c r="AG54" s="51">
        <f t="shared" si="2"/>
        <v>1131</v>
      </c>
      <c r="AH54" s="52">
        <f t="shared" si="3"/>
        <v>766</v>
      </c>
      <c r="AI54" s="52">
        <f t="shared" si="4"/>
        <v>0</v>
      </c>
      <c r="AJ54" s="52">
        <f t="shared" si="5"/>
        <v>0</v>
      </c>
      <c r="AK54" s="52">
        <f t="shared" si="6"/>
        <v>0</v>
      </c>
      <c r="AL54" s="52">
        <f t="shared" si="7"/>
        <v>0</v>
      </c>
      <c r="AM54" s="52">
        <f t="shared" si="8"/>
        <v>876</v>
      </c>
      <c r="AN54" s="52">
        <f t="shared" si="9"/>
        <v>570</v>
      </c>
      <c r="AO54" s="52">
        <f t="shared" si="10"/>
        <v>255</v>
      </c>
      <c r="AP54" s="52">
        <f t="shared" si="11"/>
        <v>196</v>
      </c>
      <c r="AQ54" s="52">
        <f t="shared" si="12"/>
        <v>0</v>
      </c>
      <c r="AR54" s="56">
        <f t="shared" si="13"/>
        <v>0</v>
      </c>
      <c r="AT54" s="8" t="str">
        <f>IF('4 - Prijzen'!O58&gt;0,'4 - Prijzen'!O58,"")</f>
        <v/>
      </c>
      <c r="AU54" s="8" t="str">
        <f>IF('4 - Prijzen'!P58&gt;0,'4 - Prijzen'!P58,"")</f>
        <v/>
      </c>
      <c r="AV54" s="8" t="str">
        <f>IF('4 - Prijzen'!BC58&gt;0,'4 - Prijzen'!BC58,"")</f>
        <v/>
      </c>
      <c r="AW54" s="8" t="str">
        <f>IF('4 - Prijzen'!BD58&gt;0,'4 - Prijzen'!BD58,"")</f>
        <v/>
      </c>
      <c r="AY54" s="8" t="str">
        <f>IF('4 - Prijzen'!BF58&gt;0,'4 - Prijzen'!BF58,"")</f>
        <v/>
      </c>
      <c r="AZ54" s="8" t="str">
        <f>IF('4 - Prijzen'!BG58&gt;0,'4 - Prijzen'!BG58,"")</f>
        <v/>
      </c>
      <c r="BA54" s="8" t="str">
        <f>IF('4 - Prijzen'!BV58&gt;0,'4 - Prijzen'!BV58,"")</f>
        <v/>
      </c>
      <c r="BB54" s="8" t="str">
        <f>IF('4 - Prijzen'!BW58&gt;0,'4 - Prijzen'!BW58,"")</f>
        <v/>
      </c>
      <c r="BI54" s="87">
        <f t="shared" si="15"/>
        <v>0.629</v>
      </c>
      <c r="BJ54" s="87">
        <f t="shared" si="16"/>
        <v>0.66666666666666663</v>
      </c>
      <c r="BK54" s="84">
        <f t="shared" si="14"/>
        <v>0.8763333333333333</v>
      </c>
      <c r="CN54">
        <f t="shared" si="17"/>
        <v>90</v>
      </c>
      <c r="CO54">
        <f t="shared" si="17"/>
        <v>110</v>
      </c>
      <c r="CP54" s="8">
        <f t="shared" si="18"/>
        <v>101790</v>
      </c>
      <c r="CQ54" s="8">
        <f t="shared" si="19"/>
        <v>124410</v>
      </c>
    </row>
    <row r="55" spans="1:95" x14ac:dyDescent="0.25">
      <c r="A55">
        <v>1647</v>
      </c>
      <c r="B55" s="8">
        <f>'2 - Eltis SlaveAssessment'!BX55</f>
        <v>7</v>
      </c>
      <c r="C55" s="8">
        <f>'2 - Eltis SlaveAssessment'!BY55</f>
        <v>6</v>
      </c>
      <c r="D55" s="8">
        <f>'2 - Eltis SlaveAssessment'!AT55</f>
        <v>0</v>
      </c>
      <c r="E55" s="8">
        <f>'2 - Eltis SlaveAssessment'!AU55</f>
        <v>0</v>
      </c>
      <c r="F55" s="8">
        <f>'2 - Eltis SlaveAssessment'!AV55</f>
        <v>0</v>
      </c>
      <c r="G55" s="8">
        <f>'2 - Eltis SlaveAssessment'!AW55</f>
        <v>0</v>
      </c>
      <c r="H55" s="8">
        <f>'2 - Eltis SlaveAssessment'!BJ55+'2 - Eltis SlaveAssessment'!BL55+'2 - Eltis SlaveAssessment'!BN55+'2 - Eltis SlaveAssessment'!BP55+'2 - Eltis SlaveAssessment'!BR55</f>
        <v>7</v>
      </c>
      <c r="I55" s="8">
        <f>'2 - Eltis SlaveAssessment'!BK55+'2 - Eltis SlaveAssessment'!BM55+'2 - Eltis SlaveAssessment'!BO55+'2 - Eltis SlaveAssessment'!BQ55+'2 - Eltis SlaveAssessment'!BS55</f>
        <v>6</v>
      </c>
      <c r="J55" s="8">
        <f>'2 - Eltis SlaveAssessment'!N55+'2 - Eltis SlaveAssessment'!P55+'2 - Eltis SlaveAssessment'!R55+'2 - Eltis SlaveAssessment'!T55+'2 - Eltis SlaveAssessment'!V55+'2 - Eltis SlaveAssessment'!X55+'2 - Eltis SlaveAssessment'!Z55+'2 - Eltis SlaveAssessment'!AB55+'2 - Eltis SlaveAssessment'!AD55+'2 - Eltis SlaveAssessment'!AF55+'2 - Eltis SlaveAssessment'!AH55+'2 - Eltis SlaveAssessment'!AJ55+'2 - Eltis SlaveAssessment'!AL55+'2 - Eltis SlaveAssessment'!AN55+'2 - Eltis SlaveAssessment'!AP55+'2 - Eltis SlaveAssessment'!AR55+'2 - Eltis SlaveAssessment'!AX55+'2 - Eltis SlaveAssessment'!AZ55+'2 - Eltis SlaveAssessment'!BB55+'2 - Eltis SlaveAssessment'!BD55+'2 - Eltis SlaveAssessment'!BF55+'2 - Eltis SlaveAssessment'!BH55</f>
        <v>0</v>
      </c>
      <c r="K55" s="8">
        <f>'2 - Eltis SlaveAssessment'!O55+'2 - Eltis SlaveAssessment'!Q55+'2 - Eltis SlaveAssessment'!S55+'2 - Eltis SlaveAssessment'!U55+'2 - Eltis SlaveAssessment'!W55+'2 - Eltis SlaveAssessment'!Y55+'2 - Eltis SlaveAssessment'!AA55+'2 - Eltis SlaveAssessment'!AC55+'2 - Eltis SlaveAssessment'!AE55+'2 - Eltis SlaveAssessment'!AG55+'2 - Eltis SlaveAssessment'!AI55+'2 - Eltis SlaveAssessment'!AK55+'2 - Eltis SlaveAssessment'!AM55+'2 - Eltis SlaveAssessment'!AO55+'2 - Eltis SlaveAssessment'!AQ55+'2 - Eltis SlaveAssessment'!AS55+'2 - Eltis SlaveAssessment'!AY55+'2 - Eltis SlaveAssessment'!BA55+'2 - Eltis SlaveAssessment'!BC55+'2 - Eltis SlaveAssessment'!BE55+'2 - Eltis SlaveAssessment'!BG55+'2 - Eltis SlaveAssessment'!BI55</f>
        <v>0</v>
      </c>
      <c r="M55" s="8">
        <f>'1 - Eltis SlaveVoyages'!GF55</f>
        <v>7</v>
      </c>
      <c r="N55" s="8">
        <f>'1 - Eltis SlaveVoyages'!GG55</f>
        <v>6</v>
      </c>
      <c r="O55" s="8">
        <f>'1 - Eltis SlaveVoyages'!BZ55</f>
        <v>0</v>
      </c>
      <c r="P55" s="8">
        <f>'1 - Eltis SlaveVoyages'!CA55</f>
        <v>0</v>
      </c>
      <c r="Q55" s="8">
        <f>'1 - Eltis SlaveVoyages'!CB55</f>
        <v>0</v>
      </c>
      <c r="R55" s="8">
        <f>'1 - Eltis SlaveVoyages'!CC55</f>
        <v>0</v>
      </c>
      <c r="S55" s="8">
        <f>'1 - Eltis SlaveVoyages'!EL55+'1 - Eltis SlaveVoyages'!EN55+'1 - Eltis SlaveVoyages'!EP55+'1 - Eltis SlaveVoyages'!ER55+'1 - Eltis SlaveVoyages'!ET55</f>
        <v>7</v>
      </c>
      <c r="T55" s="8">
        <f>'1 - Eltis SlaveVoyages'!EM55+'1 - Eltis SlaveVoyages'!EO55+'1 - Eltis SlaveVoyages'!EQ55+'1 - Eltis SlaveVoyages'!ES55+'1 - Eltis SlaveVoyages'!EU55</f>
        <v>6</v>
      </c>
      <c r="U55" s="8">
        <f>'1 - Eltis SlaveVoyages'!BR55+'1 - Eltis SlaveVoyages'!BT55+'1 - Eltis SlaveVoyages'!BV55+'1 - Eltis SlaveVoyages'!CF55+'1 - Eltis SlaveVoyages'!CH55+'1 - Eltis SlaveVoyages'!CJ55+'1 - Eltis SlaveVoyages'!CL55+'1 - Eltis SlaveVoyages'!CN55+'1 - Eltis SlaveVoyages'!CP55+'1 - Eltis SlaveVoyages'!CR55+'1 - Eltis SlaveVoyages'!CT55+'1 - Eltis SlaveVoyages'!CV55+'1 - Eltis SlaveVoyages'!CX55+'1 - Eltis SlaveVoyages'!CZ55+'1 - Eltis SlaveVoyages'!DB55+'1 - Eltis SlaveVoyages'!DD55+'1 - Eltis SlaveVoyages'!DF55+'1 - Eltis SlaveVoyages'!DH55+'1 - Eltis SlaveVoyages'!DJ55+'1 - Eltis SlaveVoyages'!DL55+'1 - Eltis SlaveVoyages'!DN55+'1 - Eltis SlaveVoyages'!DP55+'1 - Eltis SlaveVoyages'!DR55+'1 - Eltis SlaveVoyages'!DT55+'1 - Eltis SlaveVoyages'!DV55+'1 - Eltis SlaveVoyages'!DX55+'1 - Eltis SlaveVoyages'!DZ55+'1 - Eltis SlaveVoyages'!EB55+'1 - Eltis SlaveVoyages'!ED55+'1 - Eltis SlaveVoyages'!EF55+'1 - Eltis SlaveVoyages'!EH55+'1 - Eltis SlaveVoyages'!EJ55+'1 - Eltis SlaveVoyages'!FP55+'1 - Eltis SlaveVoyages'!FT55+'1 - Eltis SlaveVoyages'!FV55</f>
        <v>0</v>
      </c>
      <c r="V55" s="8">
        <f>'1 - Eltis SlaveVoyages'!BS55+'1 - Eltis SlaveVoyages'!BU55+'1 - Eltis SlaveVoyages'!BW55+'1 - Eltis SlaveVoyages'!CG55+'1 - Eltis SlaveVoyages'!CI55+'1 - Eltis SlaveVoyages'!CK55+'1 - Eltis SlaveVoyages'!CM55+'1 - Eltis SlaveVoyages'!CO55+'1 - Eltis SlaveVoyages'!CQ55+'1 - Eltis SlaveVoyages'!CS55+'1 - Eltis SlaveVoyages'!CU55+'1 - Eltis SlaveVoyages'!CW55+'1 - Eltis SlaveVoyages'!CY55+'1 - Eltis SlaveVoyages'!DA55+'1 - Eltis SlaveVoyages'!DC55+'1 - Eltis SlaveVoyages'!DE55+'1 - Eltis SlaveVoyages'!DG55+'1 - Eltis SlaveVoyages'!DI55+'1 - Eltis SlaveVoyages'!DK55+'1 - Eltis SlaveVoyages'!DM55+'1 - Eltis SlaveVoyages'!DO55+'1 - Eltis SlaveVoyages'!DQ55+'1 - Eltis SlaveVoyages'!DS55+'1 - Eltis SlaveVoyages'!DU55+'1 - Eltis SlaveVoyages'!DW55+'1 - Eltis SlaveVoyages'!DY55+'1 - Eltis SlaveVoyages'!EA55+'1 - Eltis SlaveVoyages'!EC55+'1 - Eltis SlaveVoyages'!EE55+'1 - Eltis SlaveVoyages'!EG55+'1 - Eltis SlaveVoyages'!EI55+'1 - Eltis SlaveVoyages'!EK55+'1 - Eltis SlaveVoyages'!FQ55+'1 - Eltis SlaveVoyages'!FU55+'1 - Eltis SlaveVoyages'!FW55</f>
        <v>0</v>
      </c>
      <c r="AE55" s="11">
        <f t="shared" si="0"/>
        <v>7</v>
      </c>
      <c r="AG55" s="51">
        <f t="shared" si="2"/>
        <v>7</v>
      </c>
      <c r="AH55" s="52">
        <f t="shared" si="3"/>
        <v>6</v>
      </c>
      <c r="AI55" s="52">
        <f t="shared" si="4"/>
        <v>0</v>
      </c>
      <c r="AJ55" s="52">
        <f t="shared" si="5"/>
        <v>0</v>
      </c>
      <c r="AK55" s="52">
        <f t="shared" si="6"/>
        <v>0</v>
      </c>
      <c r="AL55" s="52">
        <f t="shared" si="7"/>
        <v>0</v>
      </c>
      <c r="AM55" s="52">
        <f t="shared" si="8"/>
        <v>7</v>
      </c>
      <c r="AN55" s="52">
        <f t="shared" si="9"/>
        <v>6</v>
      </c>
      <c r="AO55" s="52">
        <f t="shared" si="10"/>
        <v>0</v>
      </c>
      <c r="AP55" s="52">
        <f t="shared" si="11"/>
        <v>0</v>
      </c>
      <c r="AQ55" s="52">
        <f t="shared" si="12"/>
        <v>0</v>
      </c>
      <c r="AR55" s="56">
        <f t="shared" si="13"/>
        <v>0</v>
      </c>
      <c r="AT55" s="8" t="str">
        <f>IF('4 - Prijzen'!O59&gt;0,'4 - Prijzen'!O59,"")</f>
        <v/>
      </c>
      <c r="AU55" s="8" t="str">
        <f>IF('4 - Prijzen'!P59&gt;0,'4 - Prijzen'!P59,"")</f>
        <v/>
      </c>
      <c r="AV55" s="8" t="str">
        <f>IF('4 - Prijzen'!BC59&gt;0,'4 - Prijzen'!BC59,"")</f>
        <v/>
      </c>
      <c r="AW55" s="8" t="str">
        <f>IF('4 - Prijzen'!BD59&gt;0,'4 - Prijzen'!BD59,"")</f>
        <v/>
      </c>
      <c r="AY55" s="8" t="str">
        <f>IF('4 - Prijzen'!BF59&gt;0,'4 - Prijzen'!BF59,"")</f>
        <v/>
      </c>
      <c r="AZ55" s="8" t="str">
        <f>IF('4 - Prijzen'!BG59&gt;0,'4 - Prijzen'!BG59,"")</f>
        <v/>
      </c>
      <c r="BA55" s="8" t="str">
        <f>IF('4 - Prijzen'!BV59&gt;0,'4 - Prijzen'!BV59,"")</f>
        <v/>
      </c>
      <c r="BB55" s="8" t="str">
        <f>IF('4 - Prijzen'!BW59&gt;0,'4 - Prijzen'!BW59,"")</f>
        <v/>
      </c>
      <c r="BI55" s="87">
        <f t="shared" si="15"/>
        <v>0.629</v>
      </c>
      <c r="BJ55" s="87">
        <f t="shared" si="16"/>
        <v>0.66666666666666663</v>
      </c>
      <c r="BK55" s="84">
        <f t="shared" si="14"/>
        <v>0.8763333333333333</v>
      </c>
      <c r="CN55">
        <f t="shared" si="17"/>
        <v>90</v>
      </c>
      <c r="CO55">
        <f t="shared" si="17"/>
        <v>110</v>
      </c>
      <c r="CP55" s="8">
        <f t="shared" si="18"/>
        <v>630</v>
      </c>
      <c r="CQ55" s="8">
        <f t="shared" si="19"/>
        <v>770</v>
      </c>
    </row>
    <row r="56" spans="1:95" x14ac:dyDescent="0.25">
      <c r="A56">
        <v>1648</v>
      </c>
      <c r="B56" s="8">
        <f>'2 - Eltis SlaveAssessment'!BX56</f>
        <v>0</v>
      </c>
      <c r="C56" s="8">
        <f>'2 - Eltis SlaveAssessment'!BY56</f>
        <v>0</v>
      </c>
      <c r="D56" s="8">
        <f>'2 - Eltis SlaveAssessment'!AT56</f>
        <v>0</v>
      </c>
      <c r="E56" s="8">
        <f>'2 - Eltis SlaveAssessment'!AU56</f>
        <v>0</v>
      </c>
      <c r="F56" s="8">
        <f>'2 - Eltis SlaveAssessment'!AV56</f>
        <v>0</v>
      </c>
      <c r="G56" s="8">
        <f>'2 - Eltis SlaveAssessment'!AW56</f>
        <v>0</v>
      </c>
      <c r="H56" s="8">
        <f>'2 - Eltis SlaveAssessment'!BJ56+'2 - Eltis SlaveAssessment'!BL56+'2 - Eltis SlaveAssessment'!BN56+'2 - Eltis SlaveAssessment'!BP56+'2 - Eltis SlaveAssessment'!BR56</f>
        <v>0</v>
      </c>
      <c r="I56" s="8">
        <f>'2 - Eltis SlaveAssessment'!BK56+'2 - Eltis SlaveAssessment'!BM56+'2 - Eltis SlaveAssessment'!BO56+'2 - Eltis SlaveAssessment'!BQ56+'2 - Eltis SlaveAssessment'!BS56</f>
        <v>0</v>
      </c>
      <c r="J56" s="8">
        <f>'2 - Eltis SlaveAssessment'!N56+'2 - Eltis SlaveAssessment'!P56+'2 - Eltis SlaveAssessment'!R56+'2 - Eltis SlaveAssessment'!T56+'2 - Eltis SlaveAssessment'!V56+'2 - Eltis SlaveAssessment'!X56+'2 - Eltis SlaveAssessment'!Z56+'2 - Eltis SlaveAssessment'!AB56+'2 - Eltis SlaveAssessment'!AD56+'2 - Eltis SlaveAssessment'!AF56+'2 - Eltis SlaveAssessment'!AH56+'2 - Eltis SlaveAssessment'!AJ56+'2 - Eltis SlaveAssessment'!AL56+'2 - Eltis SlaveAssessment'!AN56+'2 - Eltis SlaveAssessment'!AP56+'2 - Eltis SlaveAssessment'!AR56+'2 - Eltis SlaveAssessment'!AX56+'2 - Eltis SlaveAssessment'!AZ56+'2 - Eltis SlaveAssessment'!BB56+'2 - Eltis SlaveAssessment'!BD56+'2 - Eltis SlaveAssessment'!BF56+'2 - Eltis SlaveAssessment'!BH56</f>
        <v>0</v>
      </c>
      <c r="K56" s="8">
        <f>'2 - Eltis SlaveAssessment'!O56+'2 - Eltis SlaveAssessment'!Q56+'2 - Eltis SlaveAssessment'!S56+'2 - Eltis SlaveAssessment'!U56+'2 - Eltis SlaveAssessment'!W56+'2 - Eltis SlaveAssessment'!Y56+'2 - Eltis SlaveAssessment'!AA56+'2 - Eltis SlaveAssessment'!AC56+'2 - Eltis SlaveAssessment'!AE56+'2 - Eltis SlaveAssessment'!AG56+'2 - Eltis SlaveAssessment'!AI56+'2 - Eltis SlaveAssessment'!AK56+'2 - Eltis SlaveAssessment'!AM56+'2 - Eltis SlaveAssessment'!AO56+'2 - Eltis SlaveAssessment'!AQ56+'2 - Eltis SlaveAssessment'!AS56+'2 - Eltis SlaveAssessment'!AY56+'2 - Eltis SlaveAssessment'!BA56+'2 - Eltis SlaveAssessment'!BC56+'2 - Eltis SlaveAssessment'!BE56+'2 - Eltis SlaveAssessment'!BG56+'2 - Eltis SlaveAssessment'!BI56</f>
        <v>0</v>
      </c>
      <c r="M56" s="8">
        <f>'1 - Eltis SlaveVoyages'!GF56</f>
        <v>0</v>
      </c>
      <c r="N56" s="8">
        <f>'1 - Eltis SlaveVoyages'!GG56</f>
        <v>0</v>
      </c>
      <c r="O56" s="8">
        <f>'1 - Eltis SlaveVoyages'!BZ56</f>
        <v>0</v>
      </c>
      <c r="P56" s="8">
        <f>'1 - Eltis SlaveVoyages'!CA56</f>
        <v>0</v>
      </c>
      <c r="Q56" s="8">
        <f>'1 - Eltis SlaveVoyages'!CB56</f>
        <v>0</v>
      </c>
      <c r="R56" s="8">
        <f>'1 - Eltis SlaveVoyages'!CC56</f>
        <v>0</v>
      </c>
      <c r="S56" s="8">
        <f>'1 - Eltis SlaveVoyages'!EL56+'1 - Eltis SlaveVoyages'!EN56+'1 - Eltis SlaveVoyages'!EP56+'1 - Eltis SlaveVoyages'!ER56+'1 - Eltis SlaveVoyages'!ET56</f>
        <v>0</v>
      </c>
      <c r="T56" s="8">
        <f>'1 - Eltis SlaveVoyages'!EM56+'1 - Eltis SlaveVoyages'!EO56+'1 - Eltis SlaveVoyages'!EQ56+'1 - Eltis SlaveVoyages'!ES56+'1 - Eltis SlaveVoyages'!EU56</f>
        <v>0</v>
      </c>
      <c r="U56" s="8">
        <f>'1 - Eltis SlaveVoyages'!BR56+'1 - Eltis SlaveVoyages'!BT56+'1 - Eltis SlaveVoyages'!BV56+'1 - Eltis SlaveVoyages'!CF56+'1 - Eltis SlaveVoyages'!CH56+'1 - Eltis SlaveVoyages'!CJ56+'1 - Eltis SlaveVoyages'!CL56+'1 - Eltis SlaveVoyages'!CN56+'1 - Eltis SlaveVoyages'!CP56+'1 - Eltis SlaveVoyages'!CR56+'1 - Eltis SlaveVoyages'!CT56+'1 - Eltis SlaveVoyages'!CV56+'1 - Eltis SlaveVoyages'!CX56+'1 - Eltis SlaveVoyages'!CZ56+'1 - Eltis SlaveVoyages'!DB56+'1 - Eltis SlaveVoyages'!DD56+'1 - Eltis SlaveVoyages'!DF56+'1 - Eltis SlaveVoyages'!DH56+'1 - Eltis SlaveVoyages'!DJ56+'1 - Eltis SlaveVoyages'!DL56+'1 - Eltis SlaveVoyages'!DN56+'1 - Eltis SlaveVoyages'!DP56+'1 - Eltis SlaveVoyages'!DR56+'1 - Eltis SlaveVoyages'!DT56+'1 - Eltis SlaveVoyages'!DV56+'1 - Eltis SlaveVoyages'!DX56+'1 - Eltis SlaveVoyages'!DZ56+'1 - Eltis SlaveVoyages'!EB56+'1 - Eltis SlaveVoyages'!ED56+'1 - Eltis SlaveVoyages'!EF56+'1 - Eltis SlaveVoyages'!EH56+'1 - Eltis SlaveVoyages'!EJ56+'1 - Eltis SlaveVoyages'!FP56+'1 - Eltis SlaveVoyages'!FT56+'1 - Eltis SlaveVoyages'!FV56</f>
        <v>0</v>
      </c>
      <c r="V56" s="8">
        <f>'1 - Eltis SlaveVoyages'!BS56+'1 - Eltis SlaveVoyages'!BU56+'1 - Eltis SlaveVoyages'!BW56+'1 - Eltis SlaveVoyages'!CG56+'1 - Eltis SlaveVoyages'!CI56+'1 - Eltis SlaveVoyages'!CK56+'1 - Eltis SlaveVoyages'!CM56+'1 - Eltis SlaveVoyages'!CO56+'1 - Eltis SlaveVoyages'!CQ56+'1 - Eltis SlaveVoyages'!CS56+'1 - Eltis SlaveVoyages'!CU56+'1 - Eltis SlaveVoyages'!CW56+'1 - Eltis SlaveVoyages'!CY56+'1 - Eltis SlaveVoyages'!DA56+'1 - Eltis SlaveVoyages'!DC56+'1 - Eltis SlaveVoyages'!DE56+'1 - Eltis SlaveVoyages'!DG56+'1 - Eltis SlaveVoyages'!DI56+'1 - Eltis SlaveVoyages'!DK56+'1 - Eltis SlaveVoyages'!DM56+'1 - Eltis SlaveVoyages'!DO56+'1 - Eltis SlaveVoyages'!DQ56+'1 - Eltis SlaveVoyages'!DS56+'1 - Eltis SlaveVoyages'!DU56+'1 - Eltis SlaveVoyages'!DW56+'1 - Eltis SlaveVoyages'!DY56+'1 - Eltis SlaveVoyages'!EA56+'1 - Eltis SlaveVoyages'!EC56+'1 - Eltis SlaveVoyages'!EE56+'1 - Eltis SlaveVoyages'!EG56+'1 - Eltis SlaveVoyages'!EI56+'1 - Eltis SlaveVoyages'!EK56+'1 - Eltis SlaveVoyages'!FQ56+'1 - Eltis SlaveVoyages'!FU56+'1 - Eltis SlaveVoyages'!FW56</f>
        <v>0</v>
      </c>
      <c r="AE56" s="11">
        <f t="shared" si="0"/>
        <v>0</v>
      </c>
      <c r="AG56" s="51">
        <f t="shared" si="2"/>
        <v>0</v>
      </c>
      <c r="AH56" s="52">
        <f t="shared" si="3"/>
        <v>0</v>
      </c>
      <c r="AI56" s="52">
        <f t="shared" si="4"/>
        <v>0</v>
      </c>
      <c r="AJ56" s="52">
        <f t="shared" si="5"/>
        <v>0</v>
      </c>
      <c r="AK56" s="52">
        <f t="shared" si="6"/>
        <v>0</v>
      </c>
      <c r="AL56" s="52">
        <f t="shared" si="7"/>
        <v>0</v>
      </c>
      <c r="AM56" s="52">
        <f t="shared" si="8"/>
        <v>0</v>
      </c>
      <c r="AN56" s="52">
        <f t="shared" si="9"/>
        <v>0</v>
      </c>
      <c r="AO56" s="52">
        <f t="shared" si="10"/>
        <v>0</v>
      </c>
      <c r="AP56" s="52">
        <f t="shared" si="11"/>
        <v>0</v>
      </c>
      <c r="AQ56" s="52">
        <f t="shared" si="12"/>
        <v>0</v>
      </c>
      <c r="AR56" s="56">
        <f t="shared" si="13"/>
        <v>0</v>
      </c>
      <c r="AT56" s="8" t="str">
        <f>IF('4 - Prijzen'!O60&gt;0,'4 - Prijzen'!O60,"")</f>
        <v/>
      </c>
      <c r="AU56" s="8" t="str">
        <f>IF('4 - Prijzen'!P60&gt;0,'4 - Prijzen'!P60,"")</f>
        <v/>
      </c>
      <c r="AV56" s="8" t="str">
        <f>IF('4 - Prijzen'!BC60&gt;0,'4 - Prijzen'!BC60,"")</f>
        <v/>
      </c>
      <c r="AW56" s="8" t="str">
        <f>IF('4 - Prijzen'!BD60&gt;0,'4 - Prijzen'!BD60,"")</f>
        <v/>
      </c>
      <c r="AY56" s="8" t="str">
        <f>IF('4 - Prijzen'!BF60&gt;0,'4 - Prijzen'!BF60,"")</f>
        <v/>
      </c>
      <c r="AZ56" s="8" t="str">
        <f>IF('4 - Prijzen'!BG60&gt;0,'4 - Prijzen'!BG60,"")</f>
        <v/>
      </c>
      <c r="BA56" s="8" t="str">
        <f>IF('4 - Prijzen'!BV60&gt;0,'4 - Prijzen'!BV60,"")</f>
        <v/>
      </c>
      <c r="BB56" s="8" t="str">
        <f>IF('4 - Prijzen'!BW60&gt;0,'4 - Prijzen'!BW60,"")</f>
        <v/>
      </c>
      <c r="BI56" s="87">
        <f t="shared" si="15"/>
        <v>0.629</v>
      </c>
      <c r="BJ56" s="87">
        <f t="shared" si="16"/>
        <v>0.66666666666666663</v>
      </c>
      <c r="BK56" s="84">
        <f t="shared" si="14"/>
        <v>0.8763333333333333</v>
      </c>
      <c r="CN56">
        <f t="shared" si="17"/>
        <v>90</v>
      </c>
      <c r="CO56">
        <f t="shared" si="17"/>
        <v>110</v>
      </c>
      <c r="CP56" s="8">
        <f t="shared" si="18"/>
        <v>0</v>
      </c>
      <c r="CQ56" s="8">
        <f t="shared" si="19"/>
        <v>0</v>
      </c>
    </row>
    <row r="57" spans="1:95" x14ac:dyDescent="0.25">
      <c r="A57">
        <v>1649</v>
      </c>
      <c r="B57" s="8">
        <f>'2 - Eltis SlaveAssessment'!BX57</f>
        <v>1038</v>
      </c>
      <c r="C57" s="8">
        <f>'2 - Eltis SlaveAssessment'!BY57</f>
        <v>869</v>
      </c>
      <c r="D57" s="8">
        <f>'2 - Eltis SlaveAssessment'!AT57</f>
        <v>0</v>
      </c>
      <c r="E57" s="8">
        <f>'2 - Eltis SlaveAssessment'!AU57</f>
        <v>0</v>
      </c>
      <c r="F57" s="8">
        <f>'2 - Eltis SlaveAssessment'!AV57</f>
        <v>0</v>
      </c>
      <c r="G57" s="8">
        <f>'2 - Eltis SlaveAssessment'!AW57</f>
        <v>0</v>
      </c>
      <c r="H57" s="8">
        <f>'2 - Eltis SlaveAssessment'!BJ57+'2 - Eltis SlaveAssessment'!BL57+'2 - Eltis SlaveAssessment'!BN57+'2 - Eltis SlaveAssessment'!BP57+'2 - Eltis SlaveAssessment'!BR57</f>
        <v>456</v>
      </c>
      <c r="I57" s="8">
        <f>'2 - Eltis SlaveAssessment'!BK57+'2 - Eltis SlaveAssessment'!BM57+'2 - Eltis SlaveAssessment'!BO57+'2 - Eltis SlaveAssessment'!BQ57+'2 - Eltis SlaveAssessment'!BS57</f>
        <v>414</v>
      </c>
      <c r="J57" s="8">
        <f>'2 - Eltis SlaveAssessment'!N57+'2 - Eltis SlaveAssessment'!P57+'2 - Eltis SlaveAssessment'!R57+'2 - Eltis SlaveAssessment'!T57+'2 - Eltis SlaveAssessment'!V57+'2 - Eltis SlaveAssessment'!X57+'2 - Eltis SlaveAssessment'!Z57+'2 - Eltis SlaveAssessment'!AB57+'2 - Eltis SlaveAssessment'!AD57+'2 - Eltis SlaveAssessment'!AF57+'2 - Eltis SlaveAssessment'!AH57+'2 - Eltis SlaveAssessment'!AJ57+'2 - Eltis SlaveAssessment'!AL57+'2 - Eltis SlaveAssessment'!AN57+'2 - Eltis SlaveAssessment'!AP57+'2 - Eltis SlaveAssessment'!AR57+'2 - Eltis SlaveAssessment'!AX57+'2 - Eltis SlaveAssessment'!AZ57+'2 - Eltis SlaveAssessment'!BB57+'2 - Eltis SlaveAssessment'!BD57+'2 - Eltis SlaveAssessment'!BF57+'2 - Eltis SlaveAssessment'!BH57</f>
        <v>582</v>
      </c>
      <c r="K57" s="8">
        <f>'2 - Eltis SlaveAssessment'!O57+'2 - Eltis SlaveAssessment'!Q57+'2 - Eltis SlaveAssessment'!S57+'2 - Eltis SlaveAssessment'!U57+'2 - Eltis SlaveAssessment'!W57+'2 - Eltis SlaveAssessment'!Y57+'2 - Eltis SlaveAssessment'!AA57+'2 - Eltis SlaveAssessment'!AC57+'2 - Eltis SlaveAssessment'!AE57+'2 - Eltis SlaveAssessment'!AG57+'2 - Eltis SlaveAssessment'!AI57+'2 - Eltis SlaveAssessment'!AK57+'2 - Eltis SlaveAssessment'!AM57+'2 - Eltis SlaveAssessment'!AO57+'2 - Eltis SlaveAssessment'!AQ57+'2 - Eltis SlaveAssessment'!AS57+'2 - Eltis SlaveAssessment'!AY57+'2 - Eltis SlaveAssessment'!BA57+'2 - Eltis SlaveAssessment'!BC57+'2 - Eltis SlaveAssessment'!BE57+'2 - Eltis SlaveAssessment'!BG57+'2 - Eltis SlaveAssessment'!BI57</f>
        <v>455</v>
      </c>
      <c r="M57" s="8">
        <f>'1 - Eltis SlaveVoyages'!GF57</f>
        <v>713</v>
      </c>
      <c r="N57" s="8">
        <f>'1 - Eltis SlaveVoyages'!GG57</f>
        <v>609</v>
      </c>
      <c r="O57" s="8">
        <f>'1 - Eltis SlaveVoyages'!BZ57</f>
        <v>0</v>
      </c>
      <c r="P57" s="8">
        <f>'1 - Eltis SlaveVoyages'!CA57</f>
        <v>0</v>
      </c>
      <c r="Q57" s="8">
        <f>'1 - Eltis SlaveVoyages'!CB57</f>
        <v>0</v>
      </c>
      <c r="R57" s="8">
        <f>'1 - Eltis SlaveVoyages'!CC57</f>
        <v>0</v>
      </c>
      <c r="S57" s="8">
        <f>'1 - Eltis SlaveVoyages'!EL57+'1 - Eltis SlaveVoyages'!EN57+'1 - Eltis SlaveVoyages'!EP57+'1 - Eltis SlaveVoyages'!ER57+'1 - Eltis SlaveVoyages'!ET57</f>
        <v>313</v>
      </c>
      <c r="T57" s="8">
        <f>'1 - Eltis SlaveVoyages'!EM57+'1 - Eltis SlaveVoyages'!EO57+'1 - Eltis SlaveVoyages'!EQ57+'1 - Eltis SlaveVoyages'!ES57+'1 - Eltis SlaveVoyages'!EU57</f>
        <v>290</v>
      </c>
      <c r="U57" s="8">
        <f>'1 - Eltis SlaveVoyages'!BR57+'1 - Eltis SlaveVoyages'!BT57+'1 - Eltis SlaveVoyages'!BV57+'1 - Eltis SlaveVoyages'!CF57+'1 - Eltis SlaveVoyages'!CH57+'1 - Eltis SlaveVoyages'!CJ57+'1 - Eltis SlaveVoyages'!CL57+'1 - Eltis SlaveVoyages'!CN57+'1 - Eltis SlaveVoyages'!CP57+'1 - Eltis SlaveVoyages'!CR57+'1 - Eltis SlaveVoyages'!CT57+'1 - Eltis SlaveVoyages'!CV57+'1 - Eltis SlaveVoyages'!CX57+'1 - Eltis SlaveVoyages'!CZ57+'1 - Eltis SlaveVoyages'!DB57+'1 - Eltis SlaveVoyages'!DD57+'1 - Eltis SlaveVoyages'!DF57+'1 - Eltis SlaveVoyages'!DH57+'1 - Eltis SlaveVoyages'!DJ57+'1 - Eltis SlaveVoyages'!DL57+'1 - Eltis SlaveVoyages'!DN57+'1 - Eltis SlaveVoyages'!DP57+'1 - Eltis SlaveVoyages'!DR57+'1 - Eltis SlaveVoyages'!DT57+'1 - Eltis SlaveVoyages'!DV57+'1 - Eltis SlaveVoyages'!DX57+'1 - Eltis SlaveVoyages'!DZ57+'1 - Eltis SlaveVoyages'!EB57+'1 - Eltis SlaveVoyages'!ED57+'1 - Eltis SlaveVoyages'!EF57+'1 - Eltis SlaveVoyages'!EH57+'1 - Eltis SlaveVoyages'!EJ57+'1 - Eltis SlaveVoyages'!FP57+'1 - Eltis SlaveVoyages'!FT57+'1 - Eltis SlaveVoyages'!FV57</f>
        <v>400</v>
      </c>
      <c r="V57" s="8">
        <f>'1 - Eltis SlaveVoyages'!BS57+'1 - Eltis SlaveVoyages'!BU57+'1 - Eltis SlaveVoyages'!BW57+'1 - Eltis SlaveVoyages'!CG57+'1 - Eltis SlaveVoyages'!CI57+'1 - Eltis SlaveVoyages'!CK57+'1 - Eltis SlaveVoyages'!CM57+'1 - Eltis SlaveVoyages'!CO57+'1 - Eltis SlaveVoyages'!CQ57+'1 - Eltis SlaveVoyages'!CS57+'1 - Eltis SlaveVoyages'!CU57+'1 - Eltis SlaveVoyages'!CW57+'1 - Eltis SlaveVoyages'!CY57+'1 - Eltis SlaveVoyages'!DA57+'1 - Eltis SlaveVoyages'!DC57+'1 - Eltis SlaveVoyages'!DE57+'1 - Eltis SlaveVoyages'!DG57+'1 - Eltis SlaveVoyages'!DI57+'1 - Eltis SlaveVoyages'!DK57+'1 - Eltis SlaveVoyages'!DM57+'1 - Eltis SlaveVoyages'!DO57+'1 - Eltis SlaveVoyages'!DQ57+'1 - Eltis SlaveVoyages'!DS57+'1 - Eltis SlaveVoyages'!DU57+'1 - Eltis SlaveVoyages'!DW57+'1 - Eltis SlaveVoyages'!DY57+'1 - Eltis SlaveVoyages'!EA57+'1 - Eltis SlaveVoyages'!EC57+'1 - Eltis SlaveVoyages'!EE57+'1 - Eltis SlaveVoyages'!EG57+'1 - Eltis SlaveVoyages'!EI57+'1 - Eltis SlaveVoyages'!EK57+'1 - Eltis SlaveVoyages'!FQ57+'1 - Eltis SlaveVoyages'!FU57+'1 - Eltis SlaveVoyages'!FW57</f>
        <v>319</v>
      </c>
      <c r="AE57" s="11">
        <f t="shared" si="0"/>
        <v>713</v>
      </c>
      <c r="AG57" s="51">
        <f t="shared" si="2"/>
        <v>1038</v>
      </c>
      <c r="AH57" s="52">
        <f t="shared" si="3"/>
        <v>869</v>
      </c>
      <c r="AI57" s="52">
        <f t="shared" si="4"/>
        <v>0</v>
      </c>
      <c r="AJ57" s="52">
        <f t="shared" si="5"/>
        <v>0</v>
      </c>
      <c r="AK57" s="52">
        <f t="shared" si="6"/>
        <v>0</v>
      </c>
      <c r="AL57" s="52">
        <f t="shared" si="7"/>
        <v>0</v>
      </c>
      <c r="AM57" s="52">
        <f t="shared" si="8"/>
        <v>456</v>
      </c>
      <c r="AN57" s="52">
        <f t="shared" si="9"/>
        <v>414</v>
      </c>
      <c r="AO57" s="52">
        <f t="shared" si="10"/>
        <v>582</v>
      </c>
      <c r="AP57" s="52">
        <f t="shared" si="11"/>
        <v>455</v>
      </c>
      <c r="AQ57" s="52">
        <f t="shared" si="12"/>
        <v>0</v>
      </c>
      <c r="AR57" s="56">
        <f t="shared" si="13"/>
        <v>0</v>
      </c>
      <c r="AT57" s="8" t="str">
        <f>IF('4 - Prijzen'!O61&gt;0,'4 - Prijzen'!O61,"")</f>
        <v/>
      </c>
      <c r="AU57" s="8" t="str">
        <f>IF('4 - Prijzen'!P61&gt;0,'4 - Prijzen'!P61,"")</f>
        <v/>
      </c>
      <c r="AV57" s="8" t="str">
        <f>IF('4 - Prijzen'!BC61&gt;0,'4 - Prijzen'!BC61,"")</f>
        <v/>
      </c>
      <c r="AW57" s="8" t="str">
        <f>IF('4 - Prijzen'!BD61&gt;0,'4 - Prijzen'!BD61,"")</f>
        <v/>
      </c>
      <c r="AY57" s="8" t="str">
        <f>IF('4 - Prijzen'!BF61&gt;0,'4 - Prijzen'!BF61,"")</f>
        <v/>
      </c>
      <c r="AZ57" s="8" t="str">
        <f>IF('4 - Prijzen'!BG61&gt;0,'4 - Prijzen'!BG61,"")</f>
        <v/>
      </c>
      <c r="BA57" s="8" t="str">
        <f>IF('4 - Prijzen'!BV61&gt;0,'4 - Prijzen'!BV61,"")</f>
        <v/>
      </c>
      <c r="BB57" s="8" t="str">
        <f>IF('4 - Prijzen'!BW61&gt;0,'4 - Prijzen'!BW61,"")</f>
        <v/>
      </c>
      <c r="BI57" s="87">
        <f t="shared" si="15"/>
        <v>0.629</v>
      </c>
      <c r="BJ57" s="87">
        <f t="shared" si="16"/>
        <v>0.66666666666666663</v>
      </c>
      <c r="BK57" s="84">
        <f t="shared" si="14"/>
        <v>0.8763333333333333</v>
      </c>
      <c r="CN57">
        <f t="shared" si="17"/>
        <v>90</v>
      </c>
      <c r="CO57">
        <f t="shared" si="17"/>
        <v>110</v>
      </c>
      <c r="CP57" s="8">
        <f t="shared" si="18"/>
        <v>93420</v>
      </c>
      <c r="CQ57" s="8">
        <f t="shared" si="19"/>
        <v>114180</v>
      </c>
    </row>
    <row r="58" spans="1:95" x14ac:dyDescent="0.25">
      <c r="A58">
        <v>1650</v>
      </c>
      <c r="B58" s="8">
        <f>'2 - Eltis SlaveAssessment'!BX58</f>
        <v>542</v>
      </c>
      <c r="C58" s="8">
        <f>'2 - Eltis SlaveAssessment'!BY58</f>
        <v>448</v>
      </c>
      <c r="D58" s="8">
        <f>'2 - Eltis SlaveAssessment'!AT58</f>
        <v>0</v>
      </c>
      <c r="E58" s="8">
        <f>'2 - Eltis SlaveAssessment'!AU58</f>
        <v>0</v>
      </c>
      <c r="F58" s="8">
        <f>'2 - Eltis SlaveAssessment'!AV58</f>
        <v>0</v>
      </c>
      <c r="G58" s="8">
        <f>'2 - Eltis SlaveAssessment'!AW58</f>
        <v>0</v>
      </c>
      <c r="H58" s="8">
        <f>'2 - Eltis SlaveAssessment'!BJ58+'2 - Eltis SlaveAssessment'!BL58+'2 - Eltis SlaveAssessment'!BN58+'2 - Eltis SlaveAssessment'!BP58+'2 - Eltis SlaveAssessment'!BR58</f>
        <v>542</v>
      </c>
      <c r="I58" s="8">
        <f>'2 - Eltis SlaveAssessment'!BK58+'2 - Eltis SlaveAssessment'!BM58+'2 - Eltis SlaveAssessment'!BO58+'2 - Eltis SlaveAssessment'!BQ58+'2 - Eltis SlaveAssessment'!BS58</f>
        <v>448</v>
      </c>
      <c r="J58" s="8">
        <f>'2 - Eltis SlaveAssessment'!N58+'2 - Eltis SlaveAssessment'!P58+'2 - Eltis SlaveAssessment'!R58+'2 - Eltis SlaveAssessment'!T58+'2 - Eltis SlaveAssessment'!V58+'2 - Eltis SlaveAssessment'!X58+'2 - Eltis SlaveAssessment'!Z58+'2 - Eltis SlaveAssessment'!AB58+'2 - Eltis SlaveAssessment'!AD58+'2 - Eltis SlaveAssessment'!AF58+'2 - Eltis SlaveAssessment'!AH58+'2 - Eltis SlaveAssessment'!AJ58+'2 - Eltis SlaveAssessment'!AL58+'2 - Eltis SlaveAssessment'!AN58+'2 - Eltis SlaveAssessment'!AP58+'2 - Eltis SlaveAssessment'!AR58+'2 - Eltis SlaveAssessment'!AX58+'2 - Eltis SlaveAssessment'!AZ58+'2 - Eltis SlaveAssessment'!BB58+'2 - Eltis SlaveAssessment'!BD58+'2 - Eltis SlaveAssessment'!BF58+'2 - Eltis SlaveAssessment'!BH58</f>
        <v>0</v>
      </c>
      <c r="K58" s="8">
        <f>'2 - Eltis SlaveAssessment'!O58+'2 - Eltis SlaveAssessment'!Q58+'2 - Eltis SlaveAssessment'!S58+'2 - Eltis SlaveAssessment'!U58+'2 - Eltis SlaveAssessment'!W58+'2 - Eltis SlaveAssessment'!Y58+'2 - Eltis SlaveAssessment'!AA58+'2 - Eltis SlaveAssessment'!AC58+'2 - Eltis SlaveAssessment'!AE58+'2 - Eltis SlaveAssessment'!AG58+'2 - Eltis SlaveAssessment'!AI58+'2 - Eltis SlaveAssessment'!AK58+'2 - Eltis SlaveAssessment'!AM58+'2 - Eltis SlaveAssessment'!AO58+'2 - Eltis SlaveAssessment'!AQ58+'2 - Eltis SlaveAssessment'!AS58+'2 - Eltis SlaveAssessment'!AY58+'2 - Eltis SlaveAssessment'!BA58+'2 - Eltis SlaveAssessment'!BC58+'2 - Eltis SlaveAssessment'!BE58+'2 - Eltis SlaveAssessment'!BG58+'2 - Eltis SlaveAssessment'!BI58</f>
        <v>0</v>
      </c>
      <c r="M58" s="8">
        <f>'1 - Eltis SlaveVoyages'!GF58</f>
        <v>338</v>
      </c>
      <c r="N58" s="8">
        <f>'1 - Eltis SlaveVoyages'!GG58</f>
        <v>291</v>
      </c>
      <c r="O58" s="8">
        <f>'1 - Eltis SlaveVoyages'!BZ58</f>
        <v>0</v>
      </c>
      <c r="P58" s="8">
        <f>'1 - Eltis SlaveVoyages'!CA58</f>
        <v>0</v>
      </c>
      <c r="Q58" s="8">
        <f>'1 - Eltis SlaveVoyages'!CB58</f>
        <v>0</v>
      </c>
      <c r="R58" s="8">
        <f>'1 - Eltis SlaveVoyages'!CC58</f>
        <v>0</v>
      </c>
      <c r="S58" s="8">
        <f>'1 - Eltis SlaveVoyages'!EL58+'1 - Eltis SlaveVoyages'!EN58+'1 - Eltis SlaveVoyages'!EP58+'1 - Eltis SlaveVoyages'!ER58+'1 - Eltis SlaveVoyages'!ET58</f>
        <v>338</v>
      </c>
      <c r="T58" s="8">
        <f>'1 - Eltis SlaveVoyages'!EM58+'1 - Eltis SlaveVoyages'!EO58+'1 - Eltis SlaveVoyages'!EQ58+'1 - Eltis SlaveVoyages'!ES58+'1 - Eltis SlaveVoyages'!EU58</f>
        <v>291</v>
      </c>
      <c r="U58" s="8">
        <f>'1 - Eltis SlaveVoyages'!BR58+'1 - Eltis SlaveVoyages'!BT58+'1 - Eltis SlaveVoyages'!BV58+'1 - Eltis SlaveVoyages'!CF58+'1 - Eltis SlaveVoyages'!CH58+'1 - Eltis SlaveVoyages'!CJ58+'1 - Eltis SlaveVoyages'!CL58+'1 - Eltis SlaveVoyages'!CN58+'1 - Eltis SlaveVoyages'!CP58+'1 - Eltis SlaveVoyages'!CR58+'1 - Eltis SlaveVoyages'!CT58+'1 - Eltis SlaveVoyages'!CV58+'1 - Eltis SlaveVoyages'!CX58+'1 - Eltis SlaveVoyages'!CZ58+'1 - Eltis SlaveVoyages'!DB58+'1 - Eltis SlaveVoyages'!DD58+'1 - Eltis SlaveVoyages'!DF58+'1 - Eltis SlaveVoyages'!DH58+'1 - Eltis SlaveVoyages'!DJ58+'1 - Eltis SlaveVoyages'!DL58+'1 - Eltis SlaveVoyages'!DN58+'1 - Eltis SlaveVoyages'!DP58+'1 - Eltis SlaveVoyages'!DR58+'1 - Eltis SlaveVoyages'!DT58+'1 - Eltis SlaveVoyages'!DV58+'1 - Eltis SlaveVoyages'!DX58+'1 - Eltis SlaveVoyages'!DZ58+'1 - Eltis SlaveVoyages'!EB58+'1 - Eltis SlaveVoyages'!ED58+'1 - Eltis SlaveVoyages'!EF58+'1 - Eltis SlaveVoyages'!EH58+'1 - Eltis SlaveVoyages'!EJ58+'1 - Eltis SlaveVoyages'!FP58+'1 - Eltis SlaveVoyages'!FT58+'1 - Eltis SlaveVoyages'!FV58</f>
        <v>0</v>
      </c>
      <c r="V58" s="8">
        <f>'1 - Eltis SlaveVoyages'!BS58+'1 - Eltis SlaveVoyages'!BU58+'1 - Eltis SlaveVoyages'!BW58+'1 - Eltis SlaveVoyages'!CG58+'1 - Eltis SlaveVoyages'!CI58+'1 - Eltis SlaveVoyages'!CK58+'1 - Eltis SlaveVoyages'!CM58+'1 - Eltis SlaveVoyages'!CO58+'1 - Eltis SlaveVoyages'!CQ58+'1 - Eltis SlaveVoyages'!CS58+'1 - Eltis SlaveVoyages'!CU58+'1 - Eltis SlaveVoyages'!CW58+'1 - Eltis SlaveVoyages'!CY58+'1 - Eltis SlaveVoyages'!DA58+'1 - Eltis SlaveVoyages'!DC58+'1 - Eltis SlaveVoyages'!DE58+'1 - Eltis SlaveVoyages'!DG58+'1 - Eltis SlaveVoyages'!DI58+'1 - Eltis SlaveVoyages'!DK58+'1 - Eltis SlaveVoyages'!DM58+'1 - Eltis SlaveVoyages'!DO58+'1 - Eltis SlaveVoyages'!DQ58+'1 - Eltis SlaveVoyages'!DS58+'1 - Eltis SlaveVoyages'!DU58+'1 - Eltis SlaveVoyages'!DW58+'1 - Eltis SlaveVoyages'!DY58+'1 - Eltis SlaveVoyages'!EA58+'1 - Eltis SlaveVoyages'!EC58+'1 - Eltis SlaveVoyages'!EE58+'1 - Eltis SlaveVoyages'!EG58+'1 - Eltis SlaveVoyages'!EI58+'1 - Eltis SlaveVoyages'!EK58+'1 - Eltis SlaveVoyages'!FQ58+'1 - Eltis SlaveVoyages'!FU58+'1 - Eltis SlaveVoyages'!FW58</f>
        <v>0</v>
      </c>
      <c r="AE58" s="11">
        <f t="shared" si="0"/>
        <v>338</v>
      </c>
      <c r="AG58" s="51">
        <f t="shared" si="2"/>
        <v>542</v>
      </c>
      <c r="AH58" s="52">
        <f t="shared" si="3"/>
        <v>448</v>
      </c>
      <c r="AI58" s="52">
        <f t="shared" si="4"/>
        <v>0</v>
      </c>
      <c r="AJ58" s="52">
        <f t="shared" si="5"/>
        <v>0</v>
      </c>
      <c r="AK58" s="52">
        <f t="shared" si="6"/>
        <v>0</v>
      </c>
      <c r="AL58" s="52">
        <f t="shared" si="7"/>
        <v>0</v>
      </c>
      <c r="AM58" s="52">
        <f t="shared" si="8"/>
        <v>542</v>
      </c>
      <c r="AN58" s="52">
        <f t="shared" si="9"/>
        <v>448</v>
      </c>
      <c r="AO58" s="52">
        <f t="shared" si="10"/>
        <v>0</v>
      </c>
      <c r="AP58" s="52">
        <f t="shared" si="11"/>
        <v>0</v>
      </c>
      <c r="AQ58" s="52">
        <f t="shared" si="12"/>
        <v>0</v>
      </c>
      <c r="AR58" s="56">
        <f t="shared" si="13"/>
        <v>0</v>
      </c>
      <c r="AT58" s="8" t="str">
        <f>IF('4 - Prijzen'!O62&gt;0,'4 - Prijzen'!O62,"")</f>
        <v/>
      </c>
      <c r="AU58" s="8" t="str">
        <f>IF('4 - Prijzen'!P62&gt;0,'4 - Prijzen'!P62,"")</f>
        <v/>
      </c>
      <c r="AV58" s="8" t="str">
        <f>IF('4 - Prijzen'!BC62&gt;0,'4 - Prijzen'!BC62,"")</f>
        <v/>
      </c>
      <c r="AW58" s="8" t="str">
        <f>IF('4 - Prijzen'!BD62&gt;0,'4 - Prijzen'!BD62,"")</f>
        <v/>
      </c>
      <c r="AY58" s="8" t="str">
        <f>IF('4 - Prijzen'!BF62&gt;0,'4 - Prijzen'!BF62,"")</f>
        <v/>
      </c>
      <c r="AZ58" s="8" t="str">
        <f>IF('4 - Prijzen'!BG62&gt;0,'4 - Prijzen'!BG62,"")</f>
        <v/>
      </c>
      <c r="BA58" s="8" t="str">
        <f>IF('4 - Prijzen'!BV62&gt;0,'4 - Prijzen'!BV62,"")</f>
        <v/>
      </c>
      <c r="BB58" s="8" t="str">
        <f>IF('4 - Prijzen'!BW62&gt;0,'4 - Prijzen'!BW62,"")</f>
        <v/>
      </c>
      <c r="BI58" s="87">
        <f t="shared" si="15"/>
        <v>0.629</v>
      </c>
      <c r="BJ58" s="87">
        <f t="shared" si="16"/>
        <v>0.66666666666666663</v>
      </c>
      <c r="BK58" s="84">
        <f t="shared" si="14"/>
        <v>0.8763333333333333</v>
      </c>
      <c r="CN58">
        <f t="shared" si="17"/>
        <v>90</v>
      </c>
      <c r="CO58">
        <f t="shared" si="17"/>
        <v>110</v>
      </c>
      <c r="CP58" s="8">
        <f t="shared" si="18"/>
        <v>48780</v>
      </c>
      <c r="CQ58" s="8">
        <f t="shared" si="19"/>
        <v>59620</v>
      </c>
    </row>
    <row r="59" spans="1:95" x14ac:dyDescent="0.25">
      <c r="A59">
        <v>1651</v>
      </c>
      <c r="B59" s="8">
        <f>'2 - Eltis SlaveAssessment'!BX59</f>
        <v>0</v>
      </c>
      <c r="C59" s="8">
        <f>'2 - Eltis SlaveAssessment'!BY59</f>
        <v>0</v>
      </c>
      <c r="D59" s="8">
        <f>'2 - Eltis SlaveAssessment'!AT59</f>
        <v>0</v>
      </c>
      <c r="E59" s="8">
        <f>'2 - Eltis SlaveAssessment'!AU59</f>
        <v>0</v>
      </c>
      <c r="F59" s="8">
        <f>'2 - Eltis SlaveAssessment'!AV59</f>
        <v>0</v>
      </c>
      <c r="G59" s="8">
        <f>'2 - Eltis SlaveAssessment'!AW59</f>
        <v>0</v>
      </c>
      <c r="H59" s="8">
        <f>'2 - Eltis SlaveAssessment'!BJ59+'2 - Eltis SlaveAssessment'!BL59+'2 - Eltis SlaveAssessment'!BN59+'2 - Eltis SlaveAssessment'!BP59+'2 - Eltis SlaveAssessment'!BR59</f>
        <v>0</v>
      </c>
      <c r="I59" s="8">
        <f>'2 - Eltis SlaveAssessment'!BK59+'2 - Eltis SlaveAssessment'!BM59+'2 - Eltis SlaveAssessment'!BO59+'2 - Eltis SlaveAssessment'!BQ59+'2 - Eltis SlaveAssessment'!BS59</f>
        <v>0</v>
      </c>
      <c r="J59" s="8">
        <f>'2 - Eltis SlaveAssessment'!N59+'2 - Eltis SlaveAssessment'!P59+'2 - Eltis SlaveAssessment'!R59+'2 - Eltis SlaveAssessment'!T59+'2 - Eltis SlaveAssessment'!V59+'2 - Eltis SlaveAssessment'!X59+'2 - Eltis SlaveAssessment'!Z59+'2 - Eltis SlaveAssessment'!AB59+'2 - Eltis SlaveAssessment'!AD59+'2 - Eltis SlaveAssessment'!AF59+'2 - Eltis SlaveAssessment'!AH59+'2 - Eltis SlaveAssessment'!AJ59+'2 - Eltis SlaveAssessment'!AL59+'2 - Eltis SlaveAssessment'!AN59+'2 - Eltis SlaveAssessment'!AP59+'2 - Eltis SlaveAssessment'!AR59+'2 - Eltis SlaveAssessment'!AX59+'2 - Eltis SlaveAssessment'!AZ59+'2 - Eltis SlaveAssessment'!BB59+'2 - Eltis SlaveAssessment'!BD59+'2 - Eltis SlaveAssessment'!BF59+'2 - Eltis SlaveAssessment'!BH59</f>
        <v>0</v>
      </c>
      <c r="K59" s="8">
        <f>'2 - Eltis SlaveAssessment'!O59+'2 - Eltis SlaveAssessment'!Q59+'2 - Eltis SlaveAssessment'!S59+'2 - Eltis SlaveAssessment'!U59+'2 - Eltis SlaveAssessment'!W59+'2 - Eltis SlaveAssessment'!Y59+'2 - Eltis SlaveAssessment'!AA59+'2 - Eltis SlaveAssessment'!AC59+'2 - Eltis SlaveAssessment'!AE59+'2 - Eltis SlaveAssessment'!AG59+'2 - Eltis SlaveAssessment'!AI59+'2 - Eltis SlaveAssessment'!AK59+'2 - Eltis SlaveAssessment'!AM59+'2 - Eltis SlaveAssessment'!AO59+'2 - Eltis SlaveAssessment'!AQ59+'2 - Eltis SlaveAssessment'!AS59+'2 - Eltis SlaveAssessment'!AY59+'2 - Eltis SlaveAssessment'!BA59+'2 - Eltis SlaveAssessment'!BC59+'2 - Eltis SlaveAssessment'!BE59+'2 - Eltis SlaveAssessment'!BG59+'2 - Eltis SlaveAssessment'!BI59</f>
        <v>0</v>
      </c>
      <c r="M59" s="8">
        <f>'1 - Eltis SlaveVoyages'!GF59</f>
        <v>0</v>
      </c>
      <c r="N59" s="8">
        <f>'1 - Eltis SlaveVoyages'!GG59</f>
        <v>0</v>
      </c>
      <c r="O59" s="8">
        <f>'1 - Eltis SlaveVoyages'!BZ59</f>
        <v>0</v>
      </c>
      <c r="P59" s="8">
        <f>'1 - Eltis SlaveVoyages'!CA59</f>
        <v>0</v>
      </c>
      <c r="Q59" s="8">
        <f>'1 - Eltis SlaveVoyages'!CB59</f>
        <v>0</v>
      </c>
      <c r="R59" s="8">
        <f>'1 - Eltis SlaveVoyages'!CC59</f>
        <v>0</v>
      </c>
      <c r="S59" s="8">
        <f>'1 - Eltis SlaveVoyages'!EL59+'1 - Eltis SlaveVoyages'!EN59+'1 - Eltis SlaveVoyages'!EP59+'1 - Eltis SlaveVoyages'!ER59+'1 - Eltis SlaveVoyages'!ET59</f>
        <v>0</v>
      </c>
      <c r="T59" s="8">
        <f>'1 - Eltis SlaveVoyages'!EM59+'1 - Eltis SlaveVoyages'!EO59+'1 - Eltis SlaveVoyages'!EQ59+'1 - Eltis SlaveVoyages'!ES59+'1 - Eltis SlaveVoyages'!EU59</f>
        <v>0</v>
      </c>
      <c r="U59" s="8">
        <f>'1 - Eltis SlaveVoyages'!BR59+'1 - Eltis SlaveVoyages'!BT59+'1 - Eltis SlaveVoyages'!BV59+'1 - Eltis SlaveVoyages'!CF59+'1 - Eltis SlaveVoyages'!CH59+'1 - Eltis SlaveVoyages'!CJ59+'1 - Eltis SlaveVoyages'!CL59+'1 - Eltis SlaveVoyages'!CN59+'1 - Eltis SlaveVoyages'!CP59+'1 - Eltis SlaveVoyages'!CR59+'1 - Eltis SlaveVoyages'!CT59+'1 - Eltis SlaveVoyages'!CV59+'1 - Eltis SlaveVoyages'!CX59+'1 - Eltis SlaveVoyages'!CZ59+'1 - Eltis SlaveVoyages'!DB59+'1 - Eltis SlaveVoyages'!DD59+'1 - Eltis SlaveVoyages'!DF59+'1 - Eltis SlaveVoyages'!DH59+'1 - Eltis SlaveVoyages'!DJ59+'1 - Eltis SlaveVoyages'!DL59+'1 - Eltis SlaveVoyages'!DN59+'1 - Eltis SlaveVoyages'!DP59+'1 - Eltis SlaveVoyages'!DR59+'1 - Eltis SlaveVoyages'!DT59+'1 - Eltis SlaveVoyages'!DV59+'1 - Eltis SlaveVoyages'!DX59+'1 - Eltis SlaveVoyages'!DZ59+'1 - Eltis SlaveVoyages'!EB59+'1 - Eltis SlaveVoyages'!ED59+'1 - Eltis SlaveVoyages'!EF59+'1 - Eltis SlaveVoyages'!EH59+'1 - Eltis SlaveVoyages'!EJ59+'1 - Eltis SlaveVoyages'!FP59+'1 - Eltis SlaveVoyages'!FT59+'1 - Eltis SlaveVoyages'!FV59</f>
        <v>0</v>
      </c>
      <c r="V59" s="8">
        <f>'1 - Eltis SlaveVoyages'!BS59+'1 - Eltis SlaveVoyages'!BU59+'1 - Eltis SlaveVoyages'!BW59+'1 - Eltis SlaveVoyages'!CG59+'1 - Eltis SlaveVoyages'!CI59+'1 - Eltis SlaveVoyages'!CK59+'1 - Eltis SlaveVoyages'!CM59+'1 - Eltis SlaveVoyages'!CO59+'1 - Eltis SlaveVoyages'!CQ59+'1 - Eltis SlaveVoyages'!CS59+'1 - Eltis SlaveVoyages'!CU59+'1 - Eltis SlaveVoyages'!CW59+'1 - Eltis SlaveVoyages'!CY59+'1 - Eltis SlaveVoyages'!DA59+'1 - Eltis SlaveVoyages'!DC59+'1 - Eltis SlaveVoyages'!DE59+'1 - Eltis SlaveVoyages'!DG59+'1 - Eltis SlaveVoyages'!DI59+'1 - Eltis SlaveVoyages'!DK59+'1 - Eltis SlaveVoyages'!DM59+'1 - Eltis SlaveVoyages'!DO59+'1 - Eltis SlaveVoyages'!DQ59+'1 - Eltis SlaveVoyages'!DS59+'1 - Eltis SlaveVoyages'!DU59+'1 - Eltis SlaveVoyages'!DW59+'1 - Eltis SlaveVoyages'!DY59+'1 - Eltis SlaveVoyages'!EA59+'1 - Eltis SlaveVoyages'!EC59+'1 - Eltis SlaveVoyages'!EE59+'1 - Eltis SlaveVoyages'!EG59+'1 - Eltis SlaveVoyages'!EI59+'1 - Eltis SlaveVoyages'!EK59+'1 - Eltis SlaveVoyages'!FQ59+'1 - Eltis SlaveVoyages'!FU59+'1 - Eltis SlaveVoyages'!FW59</f>
        <v>0</v>
      </c>
      <c r="AE59" s="11">
        <f t="shared" si="0"/>
        <v>0</v>
      </c>
      <c r="AG59" s="51">
        <f t="shared" si="2"/>
        <v>0</v>
      </c>
      <c r="AH59" s="52">
        <f t="shared" si="3"/>
        <v>0</v>
      </c>
      <c r="AI59" s="52">
        <f t="shared" si="4"/>
        <v>0</v>
      </c>
      <c r="AJ59" s="52">
        <f t="shared" si="5"/>
        <v>0</v>
      </c>
      <c r="AK59" s="52">
        <f t="shared" si="6"/>
        <v>0</v>
      </c>
      <c r="AL59" s="52">
        <f t="shared" si="7"/>
        <v>0</v>
      </c>
      <c r="AM59" s="52">
        <f t="shared" si="8"/>
        <v>0</v>
      </c>
      <c r="AN59" s="52">
        <f t="shared" si="9"/>
        <v>0</v>
      </c>
      <c r="AO59" s="52">
        <f t="shared" si="10"/>
        <v>0</v>
      </c>
      <c r="AP59" s="52">
        <f t="shared" si="11"/>
        <v>0</v>
      </c>
      <c r="AQ59" s="52">
        <f t="shared" si="12"/>
        <v>0</v>
      </c>
      <c r="AR59" s="56">
        <f t="shared" si="13"/>
        <v>0</v>
      </c>
      <c r="AT59" s="8" t="str">
        <f>IF('4 - Prijzen'!O63&gt;0,'4 - Prijzen'!O63,"")</f>
        <v/>
      </c>
      <c r="AU59" s="8" t="str">
        <f>IF('4 - Prijzen'!P63&gt;0,'4 - Prijzen'!P63,"")</f>
        <v/>
      </c>
      <c r="AV59" s="8" t="str">
        <f>IF('4 - Prijzen'!BC63&gt;0,'4 - Prijzen'!BC63,"")</f>
        <v/>
      </c>
      <c r="AW59" s="8" t="str">
        <f>IF('4 - Prijzen'!BD63&gt;0,'4 - Prijzen'!BD63,"")</f>
        <v/>
      </c>
      <c r="AY59" s="8" t="str">
        <f>IF('4 - Prijzen'!BF63&gt;0,'4 - Prijzen'!BF63,"")</f>
        <v/>
      </c>
      <c r="AZ59" s="8" t="str">
        <f>IF('4 - Prijzen'!BG63&gt;0,'4 - Prijzen'!BG63,"")</f>
        <v/>
      </c>
      <c r="BA59" s="8" t="str">
        <f>IF('4 - Prijzen'!BV63&gt;0,'4 - Prijzen'!BV63,"")</f>
        <v/>
      </c>
      <c r="BB59" s="8" t="str">
        <f>IF('4 - Prijzen'!BW63&gt;0,'4 - Prijzen'!BW63,"")</f>
        <v/>
      </c>
      <c r="BI59" s="87">
        <f t="shared" si="15"/>
        <v>0.629</v>
      </c>
      <c r="BJ59" s="87">
        <f t="shared" si="16"/>
        <v>0.66666666666666663</v>
      </c>
      <c r="BK59" s="84">
        <f t="shared" si="14"/>
        <v>0.8763333333333333</v>
      </c>
      <c r="CN59">
        <f t="shared" si="17"/>
        <v>90</v>
      </c>
      <c r="CO59">
        <f t="shared" si="17"/>
        <v>110</v>
      </c>
      <c r="CP59" s="8">
        <f t="shared" si="18"/>
        <v>0</v>
      </c>
      <c r="CQ59" s="8">
        <f t="shared" si="19"/>
        <v>0</v>
      </c>
    </row>
    <row r="60" spans="1:95" x14ac:dyDescent="0.25">
      <c r="A60">
        <v>1652</v>
      </c>
      <c r="B60" s="8">
        <f>'2 - Eltis SlaveAssessment'!BX60</f>
        <v>1222</v>
      </c>
      <c r="C60" s="8">
        <f>'2 - Eltis SlaveAssessment'!BY60</f>
        <v>904</v>
      </c>
      <c r="D60" s="8">
        <f>'2 - Eltis SlaveAssessment'!AT60</f>
        <v>0</v>
      </c>
      <c r="E60" s="8">
        <f>'2 - Eltis SlaveAssessment'!AU60</f>
        <v>0</v>
      </c>
      <c r="F60" s="8">
        <f>'2 - Eltis SlaveAssessment'!AV60</f>
        <v>0</v>
      </c>
      <c r="G60" s="8">
        <f>'2 - Eltis SlaveAssessment'!AW60</f>
        <v>0</v>
      </c>
      <c r="H60" s="8">
        <f>'2 - Eltis SlaveAssessment'!BJ60+'2 - Eltis SlaveAssessment'!BL60+'2 - Eltis SlaveAssessment'!BN60+'2 - Eltis SlaveAssessment'!BP60+'2 - Eltis SlaveAssessment'!BR60</f>
        <v>374</v>
      </c>
      <c r="I60" s="8">
        <f>'2 - Eltis SlaveAssessment'!BK60+'2 - Eltis SlaveAssessment'!BM60+'2 - Eltis SlaveAssessment'!BO60+'2 - Eltis SlaveAssessment'!BQ60+'2 - Eltis SlaveAssessment'!BS60</f>
        <v>269</v>
      </c>
      <c r="J60" s="8">
        <f>'2 - Eltis SlaveAssessment'!N60+'2 - Eltis SlaveAssessment'!P60+'2 - Eltis SlaveAssessment'!R60+'2 - Eltis SlaveAssessment'!T60+'2 - Eltis SlaveAssessment'!V60+'2 - Eltis SlaveAssessment'!X60+'2 - Eltis SlaveAssessment'!Z60+'2 - Eltis SlaveAssessment'!AB60+'2 - Eltis SlaveAssessment'!AD60+'2 - Eltis SlaveAssessment'!AF60+'2 - Eltis SlaveAssessment'!AH60+'2 - Eltis SlaveAssessment'!AJ60+'2 - Eltis SlaveAssessment'!AL60+'2 - Eltis SlaveAssessment'!AN60+'2 - Eltis SlaveAssessment'!AP60+'2 - Eltis SlaveAssessment'!AR60+'2 - Eltis SlaveAssessment'!AX60+'2 - Eltis SlaveAssessment'!AZ60+'2 - Eltis SlaveAssessment'!BB60+'2 - Eltis SlaveAssessment'!BD60+'2 - Eltis SlaveAssessment'!BF60+'2 - Eltis SlaveAssessment'!BH60</f>
        <v>848</v>
      </c>
      <c r="K60" s="8">
        <f>'2 - Eltis SlaveAssessment'!O60+'2 - Eltis SlaveAssessment'!Q60+'2 - Eltis SlaveAssessment'!S60+'2 - Eltis SlaveAssessment'!U60+'2 - Eltis SlaveAssessment'!W60+'2 - Eltis SlaveAssessment'!Y60+'2 - Eltis SlaveAssessment'!AA60+'2 - Eltis SlaveAssessment'!AC60+'2 - Eltis SlaveAssessment'!AE60+'2 - Eltis SlaveAssessment'!AG60+'2 - Eltis SlaveAssessment'!AI60+'2 - Eltis SlaveAssessment'!AK60+'2 - Eltis SlaveAssessment'!AM60+'2 - Eltis SlaveAssessment'!AO60+'2 - Eltis SlaveAssessment'!AQ60+'2 - Eltis SlaveAssessment'!AS60+'2 - Eltis SlaveAssessment'!AY60+'2 - Eltis SlaveAssessment'!BA60+'2 - Eltis SlaveAssessment'!BC60+'2 - Eltis SlaveAssessment'!BE60+'2 - Eltis SlaveAssessment'!BG60+'2 - Eltis SlaveAssessment'!BI60</f>
        <v>635</v>
      </c>
      <c r="M60" s="8">
        <f>'1 - Eltis SlaveVoyages'!GF60</f>
        <v>892</v>
      </c>
      <c r="N60" s="8">
        <f>'1 - Eltis SlaveVoyages'!GG60</f>
        <v>641</v>
      </c>
      <c r="O60" s="8">
        <f>'1 - Eltis SlaveVoyages'!BZ60</f>
        <v>0</v>
      </c>
      <c r="P60" s="8">
        <f>'1 - Eltis SlaveVoyages'!CA60</f>
        <v>0</v>
      </c>
      <c r="Q60" s="8">
        <f>'1 - Eltis SlaveVoyages'!CB60</f>
        <v>0</v>
      </c>
      <c r="R60" s="8">
        <f>'1 - Eltis SlaveVoyages'!CC60</f>
        <v>0</v>
      </c>
      <c r="S60" s="8">
        <f>'1 - Eltis SlaveVoyages'!EL60+'1 - Eltis SlaveVoyages'!EN60+'1 - Eltis SlaveVoyages'!EP60+'1 - Eltis SlaveVoyages'!ER60+'1 - Eltis SlaveVoyages'!ET60</f>
        <v>273</v>
      </c>
      <c r="T60" s="8">
        <f>'1 - Eltis SlaveVoyages'!EM60+'1 - Eltis SlaveVoyages'!EO60+'1 - Eltis SlaveVoyages'!EQ60+'1 - Eltis SlaveVoyages'!ES60+'1 - Eltis SlaveVoyages'!EU60</f>
        <v>191</v>
      </c>
      <c r="U60" s="8">
        <f>'1 - Eltis SlaveVoyages'!BR60+'1 - Eltis SlaveVoyages'!BT60+'1 - Eltis SlaveVoyages'!BV60+'1 - Eltis SlaveVoyages'!CF60+'1 - Eltis SlaveVoyages'!CH60+'1 - Eltis SlaveVoyages'!CJ60+'1 - Eltis SlaveVoyages'!CL60+'1 - Eltis SlaveVoyages'!CN60+'1 - Eltis SlaveVoyages'!CP60+'1 - Eltis SlaveVoyages'!CR60+'1 - Eltis SlaveVoyages'!CT60+'1 - Eltis SlaveVoyages'!CV60+'1 - Eltis SlaveVoyages'!CX60+'1 - Eltis SlaveVoyages'!CZ60+'1 - Eltis SlaveVoyages'!DB60+'1 - Eltis SlaveVoyages'!DD60+'1 - Eltis SlaveVoyages'!DF60+'1 - Eltis SlaveVoyages'!DH60+'1 - Eltis SlaveVoyages'!DJ60+'1 - Eltis SlaveVoyages'!DL60+'1 - Eltis SlaveVoyages'!DN60+'1 - Eltis SlaveVoyages'!DP60+'1 - Eltis SlaveVoyages'!DR60+'1 - Eltis SlaveVoyages'!DT60+'1 - Eltis SlaveVoyages'!DV60+'1 - Eltis SlaveVoyages'!DX60+'1 - Eltis SlaveVoyages'!DZ60+'1 - Eltis SlaveVoyages'!EB60+'1 - Eltis SlaveVoyages'!ED60+'1 - Eltis SlaveVoyages'!EF60+'1 - Eltis SlaveVoyages'!EH60+'1 - Eltis SlaveVoyages'!EJ60+'1 - Eltis SlaveVoyages'!FP60+'1 - Eltis SlaveVoyages'!FT60+'1 - Eltis SlaveVoyages'!FV60</f>
        <v>346</v>
      </c>
      <c r="V60" s="8">
        <f>'1 - Eltis SlaveVoyages'!BS60+'1 - Eltis SlaveVoyages'!BU60+'1 - Eltis SlaveVoyages'!BW60+'1 - Eltis SlaveVoyages'!CG60+'1 - Eltis SlaveVoyages'!CI60+'1 - Eltis SlaveVoyages'!CK60+'1 - Eltis SlaveVoyages'!CM60+'1 - Eltis SlaveVoyages'!CO60+'1 - Eltis SlaveVoyages'!CQ60+'1 - Eltis SlaveVoyages'!CS60+'1 - Eltis SlaveVoyages'!CU60+'1 - Eltis SlaveVoyages'!CW60+'1 - Eltis SlaveVoyages'!CY60+'1 - Eltis SlaveVoyages'!DA60+'1 - Eltis SlaveVoyages'!DC60+'1 - Eltis SlaveVoyages'!DE60+'1 - Eltis SlaveVoyages'!DG60+'1 - Eltis SlaveVoyages'!DI60+'1 - Eltis SlaveVoyages'!DK60+'1 - Eltis SlaveVoyages'!DM60+'1 - Eltis SlaveVoyages'!DO60+'1 - Eltis SlaveVoyages'!DQ60+'1 - Eltis SlaveVoyages'!DS60+'1 - Eltis SlaveVoyages'!DU60+'1 - Eltis SlaveVoyages'!DW60+'1 - Eltis SlaveVoyages'!DY60+'1 - Eltis SlaveVoyages'!EA60+'1 - Eltis SlaveVoyages'!EC60+'1 - Eltis SlaveVoyages'!EE60+'1 - Eltis SlaveVoyages'!EG60+'1 - Eltis SlaveVoyages'!EI60+'1 - Eltis SlaveVoyages'!EK60+'1 - Eltis SlaveVoyages'!FQ60+'1 - Eltis SlaveVoyages'!FU60+'1 - Eltis SlaveVoyages'!FW60</f>
        <v>259</v>
      </c>
      <c r="AE60" s="11">
        <f t="shared" si="0"/>
        <v>892</v>
      </c>
      <c r="AG60" s="51">
        <f t="shared" si="2"/>
        <v>1222</v>
      </c>
      <c r="AH60" s="52">
        <f t="shared" si="3"/>
        <v>904</v>
      </c>
      <c r="AI60" s="52">
        <f t="shared" si="4"/>
        <v>0</v>
      </c>
      <c r="AJ60" s="52">
        <f t="shared" si="5"/>
        <v>0</v>
      </c>
      <c r="AK60" s="52">
        <f t="shared" si="6"/>
        <v>0</v>
      </c>
      <c r="AL60" s="52">
        <f t="shared" si="7"/>
        <v>0</v>
      </c>
      <c r="AM60" s="52">
        <f t="shared" si="8"/>
        <v>374</v>
      </c>
      <c r="AN60" s="52">
        <f t="shared" si="9"/>
        <v>269</v>
      </c>
      <c r="AO60" s="52">
        <f t="shared" si="10"/>
        <v>848</v>
      </c>
      <c r="AP60" s="52">
        <f t="shared" si="11"/>
        <v>635</v>
      </c>
      <c r="AQ60" s="52">
        <f t="shared" si="12"/>
        <v>0</v>
      </c>
      <c r="AR60" s="56">
        <f t="shared" si="13"/>
        <v>0</v>
      </c>
      <c r="AT60" s="8" t="str">
        <f>IF('4 - Prijzen'!O64&gt;0,'4 - Prijzen'!O64,"")</f>
        <v/>
      </c>
      <c r="AU60" s="8" t="str">
        <f>IF('4 - Prijzen'!P64&gt;0,'4 - Prijzen'!P64,"")</f>
        <v/>
      </c>
      <c r="AV60" s="8" t="str">
        <f>IF('4 - Prijzen'!BC64&gt;0,'4 - Prijzen'!BC64,"")</f>
        <v/>
      </c>
      <c r="AW60" s="8" t="str">
        <f>IF('4 - Prijzen'!BD64&gt;0,'4 - Prijzen'!BD64,"")</f>
        <v/>
      </c>
      <c r="AY60" s="8" t="str">
        <f>IF('4 - Prijzen'!BF64&gt;0,'4 - Prijzen'!BF64,"")</f>
        <v/>
      </c>
      <c r="AZ60" s="8" t="str">
        <f>IF('4 - Prijzen'!BG64&gt;0,'4 - Prijzen'!BG64,"")</f>
        <v/>
      </c>
      <c r="BA60" s="8" t="str">
        <f>IF('4 - Prijzen'!BV64&gt;0,'4 - Prijzen'!BV64,"")</f>
        <v/>
      </c>
      <c r="BB60" s="8" t="str">
        <f>IF('4 - Prijzen'!BW64&gt;0,'4 - Prijzen'!BW64,"")</f>
        <v/>
      </c>
      <c r="BI60" s="87">
        <f t="shared" si="15"/>
        <v>0.629</v>
      </c>
      <c r="BJ60" s="87">
        <f t="shared" si="16"/>
        <v>0.66666666666666663</v>
      </c>
      <c r="BK60" s="84">
        <f t="shared" si="14"/>
        <v>0.8763333333333333</v>
      </c>
      <c r="CN60">
        <f t="shared" si="17"/>
        <v>90</v>
      </c>
      <c r="CO60">
        <f t="shared" si="17"/>
        <v>110</v>
      </c>
      <c r="CP60" s="8">
        <f t="shared" si="18"/>
        <v>109980</v>
      </c>
      <c r="CQ60" s="8">
        <f t="shared" si="19"/>
        <v>134420</v>
      </c>
    </row>
    <row r="61" spans="1:95" x14ac:dyDescent="0.25">
      <c r="A61">
        <v>1653</v>
      </c>
      <c r="B61" s="8">
        <f>'2 - Eltis SlaveAssessment'!BX61</f>
        <v>1777</v>
      </c>
      <c r="C61" s="8">
        <f>'2 - Eltis SlaveAssessment'!BY61</f>
        <v>1322</v>
      </c>
      <c r="D61" s="8">
        <f>'2 - Eltis SlaveAssessment'!AT61</f>
        <v>0</v>
      </c>
      <c r="E61" s="8">
        <f>'2 - Eltis SlaveAssessment'!AU61</f>
        <v>0</v>
      </c>
      <c r="F61" s="8">
        <f>'2 - Eltis SlaveAssessment'!AV61</f>
        <v>0</v>
      </c>
      <c r="G61" s="8">
        <f>'2 - Eltis SlaveAssessment'!AW61</f>
        <v>0</v>
      </c>
      <c r="H61" s="8">
        <f>'2 - Eltis SlaveAssessment'!BJ61+'2 - Eltis SlaveAssessment'!BL61+'2 - Eltis SlaveAssessment'!BN61+'2 - Eltis SlaveAssessment'!BP61+'2 - Eltis SlaveAssessment'!BR61</f>
        <v>0</v>
      </c>
      <c r="I61" s="8">
        <f>'2 - Eltis SlaveAssessment'!BK61+'2 - Eltis SlaveAssessment'!BM61+'2 - Eltis SlaveAssessment'!BO61+'2 - Eltis SlaveAssessment'!BQ61+'2 - Eltis SlaveAssessment'!BS61</f>
        <v>0</v>
      </c>
      <c r="J61" s="8">
        <f>'2 - Eltis SlaveAssessment'!N61+'2 - Eltis SlaveAssessment'!P61+'2 - Eltis SlaveAssessment'!R61+'2 - Eltis SlaveAssessment'!T61+'2 - Eltis SlaveAssessment'!V61+'2 - Eltis SlaveAssessment'!X61+'2 - Eltis SlaveAssessment'!Z61+'2 - Eltis SlaveAssessment'!AB61+'2 - Eltis SlaveAssessment'!AD61+'2 - Eltis SlaveAssessment'!AF61+'2 - Eltis SlaveAssessment'!AH61+'2 - Eltis SlaveAssessment'!AJ61+'2 - Eltis SlaveAssessment'!AL61+'2 - Eltis SlaveAssessment'!AN61+'2 - Eltis SlaveAssessment'!AP61+'2 - Eltis SlaveAssessment'!AR61+'2 - Eltis SlaveAssessment'!AX61+'2 - Eltis SlaveAssessment'!AZ61+'2 - Eltis SlaveAssessment'!BB61+'2 - Eltis SlaveAssessment'!BD61+'2 - Eltis SlaveAssessment'!BF61+'2 - Eltis SlaveAssessment'!BH61</f>
        <v>1777</v>
      </c>
      <c r="K61" s="8">
        <f>'2 - Eltis SlaveAssessment'!O61+'2 - Eltis SlaveAssessment'!Q61+'2 - Eltis SlaveAssessment'!S61+'2 - Eltis SlaveAssessment'!U61+'2 - Eltis SlaveAssessment'!W61+'2 - Eltis SlaveAssessment'!Y61+'2 - Eltis SlaveAssessment'!AA61+'2 - Eltis SlaveAssessment'!AC61+'2 - Eltis SlaveAssessment'!AE61+'2 - Eltis SlaveAssessment'!AG61+'2 - Eltis SlaveAssessment'!AI61+'2 - Eltis SlaveAssessment'!AK61+'2 - Eltis SlaveAssessment'!AM61+'2 - Eltis SlaveAssessment'!AO61+'2 - Eltis SlaveAssessment'!AQ61+'2 - Eltis SlaveAssessment'!AS61+'2 - Eltis SlaveAssessment'!AY61+'2 - Eltis SlaveAssessment'!BA61+'2 - Eltis SlaveAssessment'!BC61+'2 - Eltis SlaveAssessment'!BE61+'2 - Eltis SlaveAssessment'!BG61+'2 - Eltis SlaveAssessment'!BI61</f>
        <v>1322</v>
      </c>
      <c r="M61" s="8">
        <f>'1 - Eltis SlaveVoyages'!GF61</f>
        <v>1327</v>
      </c>
      <c r="N61" s="8">
        <f>'1 - Eltis SlaveVoyages'!GG61</f>
        <v>1048</v>
      </c>
      <c r="O61" s="8">
        <f>'1 - Eltis SlaveVoyages'!BZ61</f>
        <v>0</v>
      </c>
      <c r="P61" s="8">
        <f>'1 - Eltis SlaveVoyages'!CA61</f>
        <v>0</v>
      </c>
      <c r="Q61" s="8">
        <f>'1 - Eltis SlaveVoyages'!CB61</f>
        <v>0</v>
      </c>
      <c r="R61" s="8">
        <f>'1 - Eltis SlaveVoyages'!CC61</f>
        <v>0</v>
      </c>
      <c r="S61" s="8">
        <f>'1 - Eltis SlaveVoyages'!EL61+'1 - Eltis SlaveVoyages'!EN61+'1 - Eltis SlaveVoyages'!EP61+'1 - Eltis SlaveVoyages'!ER61+'1 - Eltis SlaveVoyages'!ET61</f>
        <v>0</v>
      </c>
      <c r="T61" s="8">
        <f>'1 - Eltis SlaveVoyages'!EM61+'1 - Eltis SlaveVoyages'!EO61+'1 - Eltis SlaveVoyages'!EQ61+'1 - Eltis SlaveVoyages'!ES61+'1 - Eltis SlaveVoyages'!EU61</f>
        <v>0</v>
      </c>
      <c r="U61" s="8">
        <f>'1 - Eltis SlaveVoyages'!BR61+'1 - Eltis SlaveVoyages'!BT61+'1 - Eltis SlaveVoyages'!BV61+'1 - Eltis SlaveVoyages'!CF61+'1 - Eltis SlaveVoyages'!CH61+'1 - Eltis SlaveVoyages'!CJ61+'1 - Eltis SlaveVoyages'!CL61+'1 - Eltis SlaveVoyages'!CN61+'1 - Eltis SlaveVoyages'!CP61+'1 - Eltis SlaveVoyages'!CR61+'1 - Eltis SlaveVoyages'!CT61+'1 - Eltis SlaveVoyages'!CV61+'1 - Eltis SlaveVoyages'!CX61+'1 - Eltis SlaveVoyages'!CZ61+'1 - Eltis SlaveVoyages'!DB61+'1 - Eltis SlaveVoyages'!DD61+'1 - Eltis SlaveVoyages'!DF61+'1 - Eltis SlaveVoyages'!DH61+'1 - Eltis SlaveVoyages'!DJ61+'1 - Eltis SlaveVoyages'!DL61+'1 - Eltis SlaveVoyages'!DN61+'1 - Eltis SlaveVoyages'!DP61+'1 - Eltis SlaveVoyages'!DR61+'1 - Eltis SlaveVoyages'!DT61+'1 - Eltis SlaveVoyages'!DV61+'1 - Eltis SlaveVoyages'!DX61+'1 - Eltis SlaveVoyages'!DZ61+'1 - Eltis SlaveVoyages'!EB61+'1 - Eltis SlaveVoyages'!ED61+'1 - Eltis SlaveVoyages'!EF61+'1 - Eltis SlaveVoyages'!EH61+'1 - Eltis SlaveVoyages'!EJ61+'1 - Eltis SlaveVoyages'!FP61+'1 - Eltis SlaveVoyages'!FT61+'1 - Eltis SlaveVoyages'!FV61</f>
        <v>1327</v>
      </c>
      <c r="V61" s="8">
        <f>'1 - Eltis SlaveVoyages'!BS61+'1 - Eltis SlaveVoyages'!BU61+'1 - Eltis SlaveVoyages'!BW61+'1 - Eltis SlaveVoyages'!CG61+'1 - Eltis SlaveVoyages'!CI61+'1 - Eltis SlaveVoyages'!CK61+'1 - Eltis SlaveVoyages'!CM61+'1 - Eltis SlaveVoyages'!CO61+'1 - Eltis SlaveVoyages'!CQ61+'1 - Eltis SlaveVoyages'!CS61+'1 - Eltis SlaveVoyages'!CU61+'1 - Eltis SlaveVoyages'!CW61+'1 - Eltis SlaveVoyages'!CY61+'1 - Eltis SlaveVoyages'!DA61+'1 - Eltis SlaveVoyages'!DC61+'1 - Eltis SlaveVoyages'!DE61+'1 - Eltis SlaveVoyages'!DG61+'1 - Eltis SlaveVoyages'!DI61+'1 - Eltis SlaveVoyages'!DK61+'1 - Eltis SlaveVoyages'!DM61+'1 - Eltis SlaveVoyages'!DO61+'1 - Eltis SlaveVoyages'!DQ61+'1 - Eltis SlaveVoyages'!DS61+'1 - Eltis SlaveVoyages'!DU61+'1 - Eltis SlaveVoyages'!DW61+'1 - Eltis SlaveVoyages'!DY61+'1 - Eltis SlaveVoyages'!EA61+'1 - Eltis SlaveVoyages'!EC61+'1 - Eltis SlaveVoyages'!EE61+'1 - Eltis SlaveVoyages'!EG61+'1 - Eltis SlaveVoyages'!EI61+'1 - Eltis SlaveVoyages'!EK61+'1 - Eltis SlaveVoyages'!FQ61+'1 - Eltis SlaveVoyages'!FU61+'1 - Eltis SlaveVoyages'!FW61</f>
        <v>1048</v>
      </c>
      <c r="AE61" s="11">
        <f t="shared" si="0"/>
        <v>1327</v>
      </c>
      <c r="AG61" s="51">
        <f t="shared" si="2"/>
        <v>1777</v>
      </c>
      <c r="AH61" s="52">
        <f t="shared" si="3"/>
        <v>1322</v>
      </c>
      <c r="AI61" s="52">
        <f t="shared" si="4"/>
        <v>0</v>
      </c>
      <c r="AJ61" s="52">
        <f t="shared" si="5"/>
        <v>0</v>
      </c>
      <c r="AK61" s="52">
        <f t="shared" si="6"/>
        <v>0</v>
      </c>
      <c r="AL61" s="52">
        <f t="shared" si="7"/>
        <v>0</v>
      </c>
      <c r="AM61" s="52">
        <f t="shared" si="8"/>
        <v>0</v>
      </c>
      <c r="AN61" s="52">
        <f t="shared" si="9"/>
        <v>0</v>
      </c>
      <c r="AO61" s="52">
        <f t="shared" si="10"/>
        <v>1777</v>
      </c>
      <c r="AP61" s="52">
        <f t="shared" si="11"/>
        <v>1322</v>
      </c>
      <c r="AQ61" s="52">
        <f t="shared" si="12"/>
        <v>0</v>
      </c>
      <c r="AR61" s="56">
        <f t="shared" si="13"/>
        <v>0</v>
      </c>
      <c r="AT61" s="8" t="str">
        <f>IF('4 - Prijzen'!O65&gt;0,'4 - Prijzen'!O65,"")</f>
        <v/>
      </c>
      <c r="AU61" s="8" t="str">
        <f>IF('4 - Prijzen'!P65&gt;0,'4 - Prijzen'!P65,"")</f>
        <v/>
      </c>
      <c r="AV61" s="8" t="str">
        <f>IF('4 - Prijzen'!BC65&gt;0,'4 - Prijzen'!BC65,"")</f>
        <v/>
      </c>
      <c r="AW61" s="8" t="str">
        <f>IF('4 - Prijzen'!BD65&gt;0,'4 - Prijzen'!BD65,"")</f>
        <v/>
      </c>
      <c r="AY61" s="8" t="str">
        <f>IF('4 - Prijzen'!BF65&gt;0,'4 - Prijzen'!BF65,"")</f>
        <v/>
      </c>
      <c r="AZ61" s="8" t="str">
        <f>IF('4 - Prijzen'!BG65&gt;0,'4 - Prijzen'!BG65,"")</f>
        <v/>
      </c>
      <c r="BA61" s="8" t="str">
        <f>IF('4 - Prijzen'!BV65&gt;0,'4 - Prijzen'!BV65,"")</f>
        <v/>
      </c>
      <c r="BB61" s="8" t="str">
        <f>IF('4 - Prijzen'!BW65&gt;0,'4 - Prijzen'!BW65,"")</f>
        <v/>
      </c>
      <c r="BI61" s="87">
        <f t="shared" si="15"/>
        <v>0.629</v>
      </c>
      <c r="BJ61" s="87">
        <f t="shared" si="16"/>
        <v>0.66666666666666663</v>
      </c>
      <c r="BK61" s="84">
        <f t="shared" si="14"/>
        <v>0.8763333333333333</v>
      </c>
      <c r="CN61">
        <f t="shared" si="17"/>
        <v>90</v>
      </c>
      <c r="CO61">
        <f t="shared" si="17"/>
        <v>110</v>
      </c>
      <c r="CP61" s="8">
        <f t="shared" si="18"/>
        <v>159930</v>
      </c>
      <c r="CQ61" s="8">
        <f t="shared" si="19"/>
        <v>195470</v>
      </c>
    </row>
    <row r="62" spans="1:95" x14ac:dyDescent="0.25">
      <c r="A62">
        <v>1654</v>
      </c>
      <c r="B62" s="8">
        <f>'2 - Eltis SlaveAssessment'!BX62</f>
        <v>1072</v>
      </c>
      <c r="C62" s="8">
        <f>'2 - Eltis SlaveAssessment'!BY62</f>
        <v>608</v>
      </c>
      <c r="D62" s="8">
        <f>'2 - Eltis SlaveAssessment'!AT62</f>
        <v>0</v>
      </c>
      <c r="E62" s="8">
        <f>'2 - Eltis SlaveAssessment'!AU62</f>
        <v>0</v>
      </c>
      <c r="F62" s="8">
        <f>'2 - Eltis SlaveAssessment'!AV62</f>
        <v>0</v>
      </c>
      <c r="G62" s="8">
        <f>'2 - Eltis SlaveAssessment'!AW62</f>
        <v>0</v>
      </c>
      <c r="H62" s="8">
        <f>'2 - Eltis SlaveAssessment'!BJ62+'2 - Eltis SlaveAssessment'!BL62+'2 - Eltis SlaveAssessment'!BN62+'2 - Eltis SlaveAssessment'!BP62+'2 - Eltis SlaveAssessment'!BR62</f>
        <v>0</v>
      </c>
      <c r="I62" s="8">
        <f>'2 - Eltis SlaveAssessment'!BK62+'2 - Eltis SlaveAssessment'!BM62+'2 - Eltis SlaveAssessment'!BO62+'2 - Eltis SlaveAssessment'!BQ62+'2 - Eltis SlaveAssessment'!BS62</f>
        <v>0</v>
      </c>
      <c r="J62" s="8">
        <f>'2 - Eltis SlaveAssessment'!N62+'2 - Eltis SlaveAssessment'!P62+'2 - Eltis SlaveAssessment'!R62+'2 - Eltis SlaveAssessment'!T62+'2 - Eltis SlaveAssessment'!V62+'2 - Eltis SlaveAssessment'!X62+'2 - Eltis SlaveAssessment'!Z62+'2 - Eltis SlaveAssessment'!AB62+'2 - Eltis SlaveAssessment'!AD62+'2 - Eltis SlaveAssessment'!AF62+'2 - Eltis SlaveAssessment'!AH62+'2 - Eltis SlaveAssessment'!AJ62+'2 - Eltis SlaveAssessment'!AL62+'2 - Eltis SlaveAssessment'!AN62+'2 - Eltis SlaveAssessment'!AP62+'2 - Eltis SlaveAssessment'!AR62+'2 - Eltis SlaveAssessment'!AX62+'2 - Eltis SlaveAssessment'!AZ62+'2 - Eltis SlaveAssessment'!BB62+'2 - Eltis SlaveAssessment'!BD62+'2 - Eltis SlaveAssessment'!BF62+'2 - Eltis SlaveAssessment'!BH62</f>
        <v>1072</v>
      </c>
      <c r="K62" s="8">
        <f>'2 - Eltis SlaveAssessment'!O62+'2 - Eltis SlaveAssessment'!Q62+'2 - Eltis SlaveAssessment'!S62+'2 - Eltis SlaveAssessment'!U62+'2 - Eltis SlaveAssessment'!W62+'2 - Eltis SlaveAssessment'!Y62+'2 - Eltis SlaveAssessment'!AA62+'2 - Eltis SlaveAssessment'!AC62+'2 - Eltis SlaveAssessment'!AE62+'2 - Eltis SlaveAssessment'!AG62+'2 - Eltis SlaveAssessment'!AI62+'2 - Eltis SlaveAssessment'!AK62+'2 - Eltis SlaveAssessment'!AM62+'2 - Eltis SlaveAssessment'!AO62+'2 - Eltis SlaveAssessment'!AQ62+'2 - Eltis SlaveAssessment'!AS62+'2 - Eltis SlaveAssessment'!AY62+'2 - Eltis SlaveAssessment'!BA62+'2 - Eltis SlaveAssessment'!BC62+'2 - Eltis SlaveAssessment'!BE62+'2 - Eltis SlaveAssessment'!BG62+'2 - Eltis SlaveAssessment'!BI62</f>
        <v>608</v>
      </c>
      <c r="M62" s="8">
        <f>'1 - Eltis SlaveVoyages'!GF62</f>
        <v>965</v>
      </c>
      <c r="N62" s="8">
        <f>'1 - Eltis SlaveVoyages'!GG62</f>
        <v>548</v>
      </c>
      <c r="O62" s="8">
        <f>'1 - Eltis SlaveVoyages'!BZ62</f>
        <v>0</v>
      </c>
      <c r="P62" s="8">
        <f>'1 - Eltis SlaveVoyages'!CA62</f>
        <v>0</v>
      </c>
      <c r="Q62" s="8">
        <f>'1 - Eltis SlaveVoyages'!CB62</f>
        <v>0</v>
      </c>
      <c r="R62" s="8">
        <f>'1 - Eltis SlaveVoyages'!CC62</f>
        <v>0</v>
      </c>
      <c r="S62" s="8">
        <f>'1 - Eltis SlaveVoyages'!EL62+'1 - Eltis SlaveVoyages'!EN62+'1 - Eltis SlaveVoyages'!EP62+'1 - Eltis SlaveVoyages'!ER62+'1 - Eltis SlaveVoyages'!ET62</f>
        <v>0</v>
      </c>
      <c r="T62" s="8">
        <f>'1 - Eltis SlaveVoyages'!EM62+'1 - Eltis SlaveVoyages'!EO62+'1 - Eltis SlaveVoyages'!EQ62+'1 - Eltis SlaveVoyages'!ES62+'1 - Eltis SlaveVoyages'!EU62</f>
        <v>0</v>
      </c>
      <c r="U62" s="8">
        <f>'1 - Eltis SlaveVoyages'!BR62+'1 - Eltis SlaveVoyages'!BT62+'1 - Eltis SlaveVoyages'!BV62+'1 - Eltis SlaveVoyages'!CF62+'1 - Eltis SlaveVoyages'!CH62+'1 - Eltis SlaveVoyages'!CJ62+'1 - Eltis SlaveVoyages'!CL62+'1 - Eltis SlaveVoyages'!CN62+'1 - Eltis SlaveVoyages'!CP62+'1 - Eltis SlaveVoyages'!CR62+'1 - Eltis SlaveVoyages'!CT62+'1 - Eltis SlaveVoyages'!CV62+'1 - Eltis SlaveVoyages'!CX62+'1 - Eltis SlaveVoyages'!CZ62+'1 - Eltis SlaveVoyages'!DB62+'1 - Eltis SlaveVoyages'!DD62+'1 - Eltis SlaveVoyages'!DF62+'1 - Eltis SlaveVoyages'!DH62+'1 - Eltis SlaveVoyages'!DJ62+'1 - Eltis SlaveVoyages'!DL62+'1 - Eltis SlaveVoyages'!DN62+'1 - Eltis SlaveVoyages'!DP62+'1 - Eltis SlaveVoyages'!DR62+'1 - Eltis SlaveVoyages'!DT62+'1 - Eltis SlaveVoyages'!DV62+'1 - Eltis SlaveVoyages'!DX62+'1 - Eltis SlaveVoyages'!DZ62+'1 - Eltis SlaveVoyages'!EB62+'1 - Eltis SlaveVoyages'!ED62+'1 - Eltis SlaveVoyages'!EF62+'1 - Eltis SlaveVoyages'!EH62+'1 - Eltis SlaveVoyages'!EJ62+'1 - Eltis SlaveVoyages'!FP62+'1 - Eltis SlaveVoyages'!FT62+'1 - Eltis SlaveVoyages'!FV62</f>
        <v>965</v>
      </c>
      <c r="V62" s="8">
        <f>'1 - Eltis SlaveVoyages'!BS62+'1 - Eltis SlaveVoyages'!BU62+'1 - Eltis SlaveVoyages'!BW62+'1 - Eltis SlaveVoyages'!CG62+'1 - Eltis SlaveVoyages'!CI62+'1 - Eltis SlaveVoyages'!CK62+'1 - Eltis SlaveVoyages'!CM62+'1 - Eltis SlaveVoyages'!CO62+'1 - Eltis SlaveVoyages'!CQ62+'1 - Eltis SlaveVoyages'!CS62+'1 - Eltis SlaveVoyages'!CU62+'1 - Eltis SlaveVoyages'!CW62+'1 - Eltis SlaveVoyages'!CY62+'1 - Eltis SlaveVoyages'!DA62+'1 - Eltis SlaveVoyages'!DC62+'1 - Eltis SlaveVoyages'!DE62+'1 - Eltis SlaveVoyages'!DG62+'1 - Eltis SlaveVoyages'!DI62+'1 - Eltis SlaveVoyages'!DK62+'1 - Eltis SlaveVoyages'!DM62+'1 - Eltis SlaveVoyages'!DO62+'1 - Eltis SlaveVoyages'!DQ62+'1 - Eltis SlaveVoyages'!DS62+'1 - Eltis SlaveVoyages'!DU62+'1 - Eltis SlaveVoyages'!DW62+'1 - Eltis SlaveVoyages'!DY62+'1 - Eltis SlaveVoyages'!EA62+'1 - Eltis SlaveVoyages'!EC62+'1 - Eltis SlaveVoyages'!EE62+'1 - Eltis SlaveVoyages'!EG62+'1 - Eltis SlaveVoyages'!EI62+'1 - Eltis SlaveVoyages'!EK62+'1 - Eltis SlaveVoyages'!FQ62+'1 - Eltis SlaveVoyages'!FU62+'1 - Eltis SlaveVoyages'!FW62</f>
        <v>548</v>
      </c>
      <c r="AE62" s="11">
        <f t="shared" si="0"/>
        <v>965</v>
      </c>
      <c r="AG62" s="51">
        <f t="shared" si="2"/>
        <v>1072</v>
      </c>
      <c r="AH62" s="52">
        <f t="shared" si="3"/>
        <v>608</v>
      </c>
      <c r="AI62" s="52">
        <f t="shared" si="4"/>
        <v>0</v>
      </c>
      <c r="AJ62" s="52">
        <f t="shared" si="5"/>
        <v>0</v>
      </c>
      <c r="AK62" s="52">
        <f t="shared" si="6"/>
        <v>0</v>
      </c>
      <c r="AL62" s="52">
        <f t="shared" si="7"/>
        <v>0</v>
      </c>
      <c r="AM62" s="52">
        <f t="shared" si="8"/>
        <v>0</v>
      </c>
      <c r="AN62" s="52">
        <f t="shared" si="9"/>
        <v>0</v>
      </c>
      <c r="AO62" s="52">
        <f t="shared" si="10"/>
        <v>1072</v>
      </c>
      <c r="AP62" s="52">
        <f t="shared" si="11"/>
        <v>608</v>
      </c>
      <c r="AQ62" s="52">
        <f t="shared" si="12"/>
        <v>0</v>
      </c>
      <c r="AR62" s="56">
        <f t="shared" si="13"/>
        <v>0</v>
      </c>
      <c r="AT62" s="8" t="str">
        <f>IF('4 - Prijzen'!O66&gt;0,'4 - Prijzen'!O66,"")</f>
        <v/>
      </c>
      <c r="AU62" s="8" t="str">
        <f>IF('4 - Prijzen'!P66&gt;0,'4 - Prijzen'!P66,"")</f>
        <v/>
      </c>
      <c r="AV62" s="8" t="str">
        <f>IF('4 - Prijzen'!BC66&gt;0,'4 - Prijzen'!BC66,"")</f>
        <v/>
      </c>
      <c r="AW62" s="8" t="str">
        <f>IF('4 - Prijzen'!BD66&gt;0,'4 - Prijzen'!BD66,"")</f>
        <v/>
      </c>
      <c r="AY62" s="8" t="str">
        <f>IF('4 - Prijzen'!BF66&gt;0,'4 - Prijzen'!BF66,"")</f>
        <v/>
      </c>
      <c r="AZ62" s="8" t="str">
        <f>IF('4 - Prijzen'!BG66&gt;0,'4 - Prijzen'!BG66,"")</f>
        <v/>
      </c>
      <c r="BA62" s="8" t="str">
        <f>IF('4 - Prijzen'!BV66&gt;0,'4 - Prijzen'!BV66,"")</f>
        <v/>
      </c>
      <c r="BB62" s="8" t="str">
        <f>IF('4 - Prijzen'!BW66&gt;0,'4 - Prijzen'!BW66,"")</f>
        <v/>
      </c>
      <c r="BI62" s="87">
        <f t="shared" si="15"/>
        <v>0.629</v>
      </c>
      <c r="BJ62" s="87">
        <f t="shared" si="16"/>
        <v>0.66666666666666663</v>
      </c>
      <c r="BK62" s="84">
        <f t="shared" si="14"/>
        <v>0.8763333333333333</v>
      </c>
      <c r="CN62">
        <f t="shared" si="17"/>
        <v>90</v>
      </c>
      <c r="CO62">
        <f t="shared" si="17"/>
        <v>110</v>
      </c>
      <c r="CP62" s="8">
        <f t="shared" si="18"/>
        <v>96480</v>
      </c>
      <c r="CQ62" s="8">
        <f t="shared" si="19"/>
        <v>117920</v>
      </c>
    </row>
    <row r="63" spans="1:95" x14ac:dyDescent="0.25">
      <c r="A63">
        <v>1655</v>
      </c>
      <c r="B63" s="8">
        <f>'2 - Eltis SlaveAssessment'!BX63</f>
        <v>1511</v>
      </c>
      <c r="C63" s="8">
        <f>'2 - Eltis SlaveAssessment'!BY63</f>
        <v>1316</v>
      </c>
      <c r="D63" s="8">
        <f>'2 - Eltis SlaveAssessment'!AT63</f>
        <v>0</v>
      </c>
      <c r="E63" s="8">
        <f>'2 - Eltis SlaveAssessment'!AU63</f>
        <v>0</v>
      </c>
      <c r="F63" s="8">
        <f>'2 - Eltis SlaveAssessment'!AV63</f>
        <v>0</v>
      </c>
      <c r="G63" s="8">
        <f>'2 - Eltis SlaveAssessment'!AW63</f>
        <v>0</v>
      </c>
      <c r="H63" s="8">
        <f>'2 - Eltis SlaveAssessment'!BJ63+'2 - Eltis SlaveAssessment'!BL63+'2 - Eltis SlaveAssessment'!BN63+'2 - Eltis SlaveAssessment'!BP63+'2 - Eltis SlaveAssessment'!BR63</f>
        <v>0</v>
      </c>
      <c r="I63" s="8">
        <f>'2 - Eltis SlaveAssessment'!BK63+'2 - Eltis SlaveAssessment'!BM63+'2 - Eltis SlaveAssessment'!BO63+'2 - Eltis SlaveAssessment'!BQ63+'2 - Eltis SlaveAssessment'!BS63</f>
        <v>0</v>
      </c>
      <c r="J63" s="8">
        <f>'2 - Eltis SlaveAssessment'!N63+'2 - Eltis SlaveAssessment'!P63+'2 - Eltis SlaveAssessment'!R63+'2 - Eltis SlaveAssessment'!T63+'2 - Eltis SlaveAssessment'!V63+'2 - Eltis SlaveAssessment'!X63+'2 - Eltis SlaveAssessment'!Z63+'2 - Eltis SlaveAssessment'!AB63+'2 - Eltis SlaveAssessment'!AD63+'2 - Eltis SlaveAssessment'!AF63+'2 - Eltis SlaveAssessment'!AH63+'2 - Eltis SlaveAssessment'!AJ63+'2 - Eltis SlaveAssessment'!AL63+'2 - Eltis SlaveAssessment'!AN63+'2 - Eltis SlaveAssessment'!AP63+'2 - Eltis SlaveAssessment'!AR63+'2 - Eltis SlaveAssessment'!AX63+'2 - Eltis SlaveAssessment'!AZ63+'2 - Eltis SlaveAssessment'!BB63+'2 - Eltis SlaveAssessment'!BD63+'2 - Eltis SlaveAssessment'!BF63+'2 - Eltis SlaveAssessment'!BH63</f>
        <v>1006</v>
      </c>
      <c r="K63" s="8">
        <f>'2 - Eltis SlaveAssessment'!O63+'2 - Eltis SlaveAssessment'!Q63+'2 - Eltis SlaveAssessment'!S63+'2 - Eltis SlaveAssessment'!U63+'2 - Eltis SlaveAssessment'!W63+'2 - Eltis SlaveAssessment'!Y63+'2 - Eltis SlaveAssessment'!AA63+'2 - Eltis SlaveAssessment'!AC63+'2 - Eltis SlaveAssessment'!AE63+'2 - Eltis SlaveAssessment'!AG63+'2 - Eltis SlaveAssessment'!AI63+'2 - Eltis SlaveAssessment'!AK63+'2 - Eltis SlaveAssessment'!AM63+'2 - Eltis SlaveAssessment'!AO63+'2 - Eltis SlaveAssessment'!AQ63+'2 - Eltis SlaveAssessment'!AS63+'2 - Eltis SlaveAssessment'!AY63+'2 - Eltis SlaveAssessment'!BA63+'2 - Eltis SlaveAssessment'!BC63+'2 - Eltis SlaveAssessment'!BE63+'2 - Eltis SlaveAssessment'!BG63+'2 - Eltis SlaveAssessment'!BI63</f>
        <v>882</v>
      </c>
      <c r="M63" s="8">
        <f>'1 - Eltis SlaveVoyages'!GF63</f>
        <v>1361</v>
      </c>
      <c r="N63" s="8">
        <f>'1 - Eltis SlaveVoyages'!GG63</f>
        <v>1185</v>
      </c>
      <c r="O63" s="8">
        <f>'1 - Eltis SlaveVoyages'!BZ63</f>
        <v>0</v>
      </c>
      <c r="P63" s="8">
        <f>'1 - Eltis SlaveVoyages'!CA63</f>
        <v>0</v>
      </c>
      <c r="Q63" s="8">
        <f>'1 - Eltis SlaveVoyages'!CB63</f>
        <v>0</v>
      </c>
      <c r="R63" s="8">
        <f>'1 - Eltis SlaveVoyages'!CC63</f>
        <v>0</v>
      </c>
      <c r="S63" s="8">
        <f>'1 - Eltis SlaveVoyages'!EL63+'1 - Eltis SlaveVoyages'!EN63+'1 - Eltis SlaveVoyages'!EP63+'1 - Eltis SlaveVoyages'!ER63+'1 - Eltis SlaveVoyages'!ET63</f>
        <v>0</v>
      </c>
      <c r="T63" s="8">
        <f>'1 - Eltis SlaveVoyages'!EM63+'1 - Eltis SlaveVoyages'!EO63+'1 - Eltis SlaveVoyages'!EQ63+'1 - Eltis SlaveVoyages'!ES63+'1 - Eltis SlaveVoyages'!EU63</f>
        <v>0</v>
      </c>
      <c r="U63" s="8">
        <f>'1 - Eltis SlaveVoyages'!BR63+'1 - Eltis SlaveVoyages'!BT63+'1 - Eltis SlaveVoyages'!BV63+'1 - Eltis SlaveVoyages'!CF63+'1 - Eltis SlaveVoyages'!CH63+'1 - Eltis SlaveVoyages'!CJ63+'1 - Eltis SlaveVoyages'!CL63+'1 - Eltis SlaveVoyages'!CN63+'1 - Eltis SlaveVoyages'!CP63+'1 - Eltis SlaveVoyages'!CR63+'1 - Eltis SlaveVoyages'!CT63+'1 - Eltis SlaveVoyages'!CV63+'1 - Eltis SlaveVoyages'!CX63+'1 - Eltis SlaveVoyages'!CZ63+'1 - Eltis SlaveVoyages'!DB63+'1 - Eltis SlaveVoyages'!DD63+'1 - Eltis SlaveVoyages'!DF63+'1 - Eltis SlaveVoyages'!DH63+'1 - Eltis SlaveVoyages'!DJ63+'1 - Eltis SlaveVoyages'!DL63+'1 - Eltis SlaveVoyages'!DN63+'1 - Eltis SlaveVoyages'!DP63+'1 - Eltis SlaveVoyages'!DR63+'1 - Eltis SlaveVoyages'!DT63+'1 - Eltis SlaveVoyages'!DV63+'1 - Eltis SlaveVoyages'!DX63+'1 - Eltis SlaveVoyages'!DZ63+'1 - Eltis SlaveVoyages'!EB63+'1 - Eltis SlaveVoyages'!ED63+'1 - Eltis SlaveVoyages'!EF63+'1 - Eltis SlaveVoyages'!EH63+'1 - Eltis SlaveVoyages'!EJ63+'1 - Eltis SlaveVoyages'!FP63+'1 - Eltis SlaveVoyages'!FT63+'1 - Eltis SlaveVoyages'!FV63</f>
        <v>906</v>
      </c>
      <c r="V63" s="8">
        <f>'1 - Eltis SlaveVoyages'!BS63+'1 - Eltis SlaveVoyages'!BU63+'1 - Eltis SlaveVoyages'!BW63+'1 - Eltis SlaveVoyages'!CG63+'1 - Eltis SlaveVoyages'!CI63+'1 - Eltis SlaveVoyages'!CK63+'1 - Eltis SlaveVoyages'!CM63+'1 - Eltis SlaveVoyages'!CO63+'1 - Eltis SlaveVoyages'!CQ63+'1 - Eltis SlaveVoyages'!CS63+'1 - Eltis SlaveVoyages'!CU63+'1 - Eltis SlaveVoyages'!CW63+'1 - Eltis SlaveVoyages'!CY63+'1 - Eltis SlaveVoyages'!DA63+'1 - Eltis SlaveVoyages'!DC63+'1 - Eltis SlaveVoyages'!DE63+'1 - Eltis SlaveVoyages'!DG63+'1 - Eltis SlaveVoyages'!DI63+'1 - Eltis SlaveVoyages'!DK63+'1 - Eltis SlaveVoyages'!DM63+'1 - Eltis SlaveVoyages'!DO63+'1 - Eltis SlaveVoyages'!DQ63+'1 - Eltis SlaveVoyages'!DS63+'1 - Eltis SlaveVoyages'!DU63+'1 - Eltis SlaveVoyages'!DW63+'1 - Eltis SlaveVoyages'!DY63+'1 - Eltis SlaveVoyages'!EA63+'1 - Eltis SlaveVoyages'!EC63+'1 - Eltis SlaveVoyages'!EE63+'1 - Eltis SlaveVoyages'!EG63+'1 - Eltis SlaveVoyages'!EI63+'1 - Eltis SlaveVoyages'!EK63+'1 - Eltis SlaveVoyages'!FQ63+'1 - Eltis SlaveVoyages'!FU63+'1 - Eltis SlaveVoyages'!FW63</f>
        <v>794</v>
      </c>
      <c r="AE63" s="11">
        <f t="shared" si="0"/>
        <v>1361</v>
      </c>
      <c r="AG63" s="51">
        <f t="shared" si="2"/>
        <v>1511</v>
      </c>
      <c r="AH63" s="52">
        <f t="shared" si="3"/>
        <v>1316</v>
      </c>
      <c r="AI63" s="52">
        <f t="shared" si="4"/>
        <v>0</v>
      </c>
      <c r="AJ63" s="52">
        <f t="shared" si="5"/>
        <v>0</v>
      </c>
      <c r="AK63" s="52">
        <f t="shared" si="6"/>
        <v>0</v>
      </c>
      <c r="AL63" s="52">
        <f t="shared" si="7"/>
        <v>0</v>
      </c>
      <c r="AM63" s="52">
        <f t="shared" si="8"/>
        <v>0</v>
      </c>
      <c r="AN63" s="52">
        <f t="shared" si="9"/>
        <v>0</v>
      </c>
      <c r="AO63" s="52">
        <f t="shared" si="10"/>
        <v>1006</v>
      </c>
      <c r="AP63" s="52">
        <f t="shared" si="11"/>
        <v>882</v>
      </c>
      <c r="AQ63" s="52">
        <f t="shared" si="12"/>
        <v>505</v>
      </c>
      <c r="AR63" s="56">
        <f t="shared" si="13"/>
        <v>434</v>
      </c>
      <c r="AT63" s="8" t="str">
        <f>IF('4 - Prijzen'!O67&gt;0,'4 - Prijzen'!O67,"")</f>
        <v/>
      </c>
      <c r="AU63" s="8" t="str">
        <f>IF('4 - Prijzen'!P67&gt;0,'4 - Prijzen'!P67,"")</f>
        <v/>
      </c>
      <c r="AV63" s="8" t="str">
        <f>IF('4 - Prijzen'!BC67&gt;0,'4 - Prijzen'!BC67,"")</f>
        <v/>
      </c>
      <c r="AW63" s="8" t="str">
        <f>IF('4 - Prijzen'!BD67&gt;0,'4 - Prijzen'!BD67,"")</f>
        <v/>
      </c>
      <c r="AY63" s="8" t="str">
        <f>IF('4 - Prijzen'!BF67&gt;0,'4 - Prijzen'!BF67,"")</f>
        <v/>
      </c>
      <c r="AZ63" s="8" t="str">
        <f>IF('4 - Prijzen'!BG67&gt;0,'4 - Prijzen'!BG67,"")</f>
        <v/>
      </c>
      <c r="BA63" s="8" t="str">
        <f>IF('4 - Prijzen'!BV67&gt;0,'4 - Prijzen'!BV67,"")</f>
        <v/>
      </c>
      <c r="BB63" s="8" t="str">
        <f>IF('4 - Prijzen'!BW67&gt;0,'4 - Prijzen'!BW67,"")</f>
        <v/>
      </c>
      <c r="BI63" s="87">
        <f t="shared" si="15"/>
        <v>0.629</v>
      </c>
      <c r="BJ63" s="87">
        <f t="shared" si="16"/>
        <v>0.66666666666666663</v>
      </c>
      <c r="BK63" s="84">
        <f t="shared" si="14"/>
        <v>0.8763333333333333</v>
      </c>
      <c r="CN63">
        <f t="shared" si="17"/>
        <v>90</v>
      </c>
      <c r="CO63">
        <f t="shared" si="17"/>
        <v>110</v>
      </c>
      <c r="CP63" s="8">
        <f t="shared" si="18"/>
        <v>135990</v>
      </c>
      <c r="CQ63" s="8">
        <f t="shared" si="19"/>
        <v>166210</v>
      </c>
    </row>
    <row r="64" spans="1:95" x14ac:dyDescent="0.25">
      <c r="A64">
        <v>1656</v>
      </c>
      <c r="B64" s="8">
        <f>'2 - Eltis SlaveAssessment'!BX64</f>
        <v>1300</v>
      </c>
      <c r="C64" s="8">
        <f>'2 - Eltis SlaveAssessment'!BY64</f>
        <v>1271</v>
      </c>
      <c r="D64" s="8">
        <f>'2 - Eltis SlaveAssessment'!AT64</f>
        <v>0</v>
      </c>
      <c r="E64" s="8">
        <f>'2 - Eltis SlaveAssessment'!AU64</f>
        <v>0</v>
      </c>
      <c r="F64" s="8">
        <f>'2 - Eltis SlaveAssessment'!AV64</f>
        <v>0</v>
      </c>
      <c r="G64" s="8">
        <f>'2 - Eltis SlaveAssessment'!AW64</f>
        <v>0</v>
      </c>
      <c r="H64" s="8">
        <f>'2 - Eltis SlaveAssessment'!BJ64+'2 - Eltis SlaveAssessment'!BL64+'2 - Eltis SlaveAssessment'!BN64+'2 - Eltis SlaveAssessment'!BP64+'2 - Eltis SlaveAssessment'!BR64</f>
        <v>0</v>
      </c>
      <c r="I64" s="8">
        <f>'2 - Eltis SlaveAssessment'!BK64+'2 - Eltis SlaveAssessment'!BM64+'2 - Eltis SlaveAssessment'!BO64+'2 - Eltis SlaveAssessment'!BQ64+'2 - Eltis SlaveAssessment'!BS64</f>
        <v>0</v>
      </c>
      <c r="J64" s="8">
        <f>'2 - Eltis SlaveAssessment'!N64+'2 - Eltis SlaveAssessment'!P64+'2 - Eltis SlaveAssessment'!R64+'2 - Eltis SlaveAssessment'!T64+'2 - Eltis SlaveAssessment'!V64+'2 - Eltis SlaveAssessment'!X64+'2 - Eltis SlaveAssessment'!Z64+'2 - Eltis SlaveAssessment'!AB64+'2 - Eltis SlaveAssessment'!AD64+'2 - Eltis SlaveAssessment'!AF64+'2 - Eltis SlaveAssessment'!AH64+'2 - Eltis SlaveAssessment'!AJ64+'2 - Eltis SlaveAssessment'!AL64+'2 - Eltis SlaveAssessment'!AN64+'2 - Eltis SlaveAssessment'!AP64+'2 - Eltis SlaveAssessment'!AR64+'2 - Eltis SlaveAssessment'!AX64+'2 - Eltis SlaveAssessment'!AZ64+'2 - Eltis SlaveAssessment'!BB64+'2 - Eltis SlaveAssessment'!BD64+'2 - Eltis SlaveAssessment'!BF64+'2 - Eltis SlaveAssessment'!BH64</f>
        <v>1300</v>
      </c>
      <c r="K64" s="8">
        <f>'2 - Eltis SlaveAssessment'!O64+'2 - Eltis SlaveAssessment'!Q64+'2 - Eltis SlaveAssessment'!S64+'2 - Eltis SlaveAssessment'!U64+'2 - Eltis SlaveAssessment'!W64+'2 - Eltis SlaveAssessment'!Y64+'2 - Eltis SlaveAssessment'!AA64+'2 - Eltis SlaveAssessment'!AC64+'2 - Eltis SlaveAssessment'!AE64+'2 - Eltis SlaveAssessment'!AG64+'2 - Eltis SlaveAssessment'!AI64+'2 - Eltis SlaveAssessment'!AK64+'2 - Eltis SlaveAssessment'!AM64+'2 - Eltis SlaveAssessment'!AO64+'2 - Eltis SlaveAssessment'!AQ64+'2 - Eltis SlaveAssessment'!AS64+'2 - Eltis SlaveAssessment'!AY64+'2 - Eltis SlaveAssessment'!BA64+'2 - Eltis SlaveAssessment'!BC64+'2 - Eltis SlaveAssessment'!BE64+'2 - Eltis SlaveAssessment'!BG64+'2 - Eltis SlaveAssessment'!BI64</f>
        <v>1271</v>
      </c>
      <c r="M64" s="8">
        <f>'1 - Eltis SlaveVoyages'!GF64</f>
        <v>1066</v>
      </c>
      <c r="N64" s="8">
        <f>'1 - Eltis SlaveVoyages'!GG64</f>
        <v>859</v>
      </c>
      <c r="O64" s="8">
        <f>'1 - Eltis SlaveVoyages'!BZ64</f>
        <v>0</v>
      </c>
      <c r="P64" s="8">
        <f>'1 - Eltis SlaveVoyages'!CA64</f>
        <v>0</v>
      </c>
      <c r="Q64" s="8">
        <f>'1 - Eltis SlaveVoyages'!CB64</f>
        <v>0</v>
      </c>
      <c r="R64" s="8">
        <f>'1 - Eltis SlaveVoyages'!CC64</f>
        <v>0</v>
      </c>
      <c r="S64" s="8">
        <f>'1 - Eltis SlaveVoyages'!EL64+'1 - Eltis SlaveVoyages'!EN64+'1 - Eltis SlaveVoyages'!EP64+'1 - Eltis SlaveVoyages'!ER64+'1 - Eltis SlaveVoyages'!ET64</f>
        <v>0</v>
      </c>
      <c r="T64" s="8">
        <f>'1 - Eltis SlaveVoyages'!EM64+'1 - Eltis SlaveVoyages'!EO64+'1 - Eltis SlaveVoyages'!EQ64+'1 - Eltis SlaveVoyages'!ES64+'1 - Eltis SlaveVoyages'!EU64</f>
        <v>0</v>
      </c>
      <c r="U64" s="8">
        <f>'1 - Eltis SlaveVoyages'!BR64+'1 - Eltis SlaveVoyages'!BT64+'1 - Eltis SlaveVoyages'!BV64+'1 - Eltis SlaveVoyages'!CF64+'1 - Eltis SlaveVoyages'!CH64+'1 - Eltis SlaveVoyages'!CJ64+'1 - Eltis SlaveVoyages'!CL64+'1 - Eltis SlaveVoyages'!CN64+'1 - Eltis SlaveVoyages'!CP64+'1 - Eltis SlaveVoyages'!CR64+'1 - Eltis SlaveVoyages'!CT64+'1 - Eltis SlaveVoyages'!CV64+'1 - Eltis SlaveVoyages'!CX64+'1 - Eltis SlaveVoyages'!CZ64+'1 - Eltis SlaveVoyages'!DB64+'1 - Eltis SlaveVoyages'!DD64+'1 - Eltis SlaveVoyages'!DF64+'1 - Eltis SlaveVoyages'!DH64+'1 - Eltis SlaveVoyages'!DJ64+'1 - Eltis SlaveVoyages'!DL64+'1 - Eltis SlaveVoyages'!DN64+'1 - Eltis SlaveVoyages'!DP64+'1 - Eltis SlaveVoyages'!DR64+'1 - Eltis SlaveVoyages'!DT64+'1 - Eltis SlaveVoyages'!DV64+'1 - Eltis SlaveVoyages'!DX64+'1 - Eltis SlaveVoyages'!DZ64+'1 - Eltis SlaveVoyages'!EB64+'1 - Eltis SlaveVoyages'!ED64+'1 - Eltis SlaveVoyages'!EF64+'1 - Eltis SlaveVoyages'!EH64+'1 - Eltis SlaveVoyages'!EJ64+'1 - Eltis SlaveVoyages'!FP64+'1 - Eltis SlaveVoyages'!FT64+'1 - Eltis SlaveVoyages'!FV64</f>
        <v>1066</v>
      </c>
      <c r="V64" s="8">
        <f>'1 - Eltis SlaveVoyages'!BS64+'1 - Eltis SlaveVoyages'!BU64+'1 - Eltis SlaveVoyages'!BW64+'1 - Eltis SlaveVoyages'!CG64+'1 - Eltis SlaveVoyages'!CI64+'1 - Eltis SlaveVoyages'!CK64+'1 - Eltis SlaveVoyages'!CM64+'1 - Eltis SlaveVoyages'!CO64+'1 - Eltis SlaveVoyages'!CQ64+'1 - Eltis SlaveVoyages'!CS64+'1 - Eltis SlaveVoyages'!CU64+'1 - Eltis SlaveVoyages'!CW64+'1 - Eltis SlaveVoyages'!CY64+'1 - Eltis SlaveVoyages'!DA64+'1 - Eltis SlaveVoyages'!DC64+'1 - Eltis SlaveVoyages'!DE64+'1 - Eltis SlaveVoyages'!DG64+'1 - Eltis SlaveVoyages'!DI64+'1 - Eltis SlaveVoyages'!DK64+'1 - Eltis SlaveVoyages'!DM64+'1 - Eltis SlaveVoyages'!DO64+'1 - Eltis SlaveVoyages'!DQ64+'1 - Eltis SlaveVoyages'!DS64+'1 - Eltis SlaveVoyages'!DU64+'1 - Eltis SlaveVoyages'!DW64+'1 - Eltis SlaveVoyages'!DY64+'1 - Eltis SlaveVoyages'!EA64+'1 - Eltis SlaveVoyages'!EC64+'1 - Eltis SlaveVoyages'!EE64+'1 - Eltis SlaveVoyages'!EG64+'1 - Eltis SlaveVoyages'!EI64+'1 - Eltis SlaveVoyages'!EK64+'1 - Eltis SlaveVoyages'!FQ64+'1 - Eltis SlaveVoyages'!FU64+'1 - Eltis SlaveVoyages'!FW64</f>
        <v>859</v>
      </c>
      <c r="AE64" s="11">
        <f t="shared" si="0"/>
        <v>1066</v>
      </c>
      <c r="AG64" s="51">
        <f t="shared" si="2"/>
        <v>1300</v>
      </c>
      <c r="AH64" s="52">
        <f t="shared" si="3"/>
        <v>1271</v>
      </c>
      <c r="AI64" s="52">
        <f t="shared" si="4"/>
        <v>0</v>
      </c>
      <c r="AJ64" s="52">
        <f t="shared" si="5"/>
        <v>0</v>
      </c>
      <c r="AK64" s="52">
        <f t="shared" si="6"/>
        <v>0</v>
      </c>
      <c r="AL64" s="52">
        <f t="shared" si="7"/>
        <v>0</v>
      </c>
      <c r="AM64" s="52">
        <f t="shared" si="8"/>
        <v>0</v>
      </c>
      <c r="AN64" s="52">
        <f t="shared" si="9"/>
        <v>0</v>
      </c>
      <c r="AO64" s="52">
        <f t="shared" si="10"/>
        <v>1300</v>
      </c>
      <c r="AP64" s="52">
        <f t="shared" si="11"/>
        <v>1271</v>
      </c>
      <c r="AQ64" s="52">
        <f t="shared" si="12"/>
        <v>0</v>
      </c>
      <c r="AR64" s="56">
        <f t="shared" si="13"/>
        <v>0</v>
      </c>
      <c r="AT64" s="8" t="str">
        <f>IF('4 - Prijzen'!O68&gt;0,'4 - Prijzen'!O68,"")</f>
        <v/>
      </c>
      <c r="AU64" s="8" t="str">
        <f>IF('4 - Prijzen'!P68&gt;0,'4 - Prijzen'!P68,"")</f>
        <v/>
      </c>
      <c r="AV64" s="8" t="str">
        <f>IF('4 - Prijzen'!BC68&gt;0,'4 - Prijzen'!BC68,"")</f>
        <v/>
      </c>
      <c r="AW64" s="8" t="str">
        <f>IF('4 - Prijzen'!BD68&gt;0,'4 - Prijzen'!BD68,"")</f>
        <v/>
      </c>
      <c r="AY64" s="8" t="str">
        <f>IF('4 - Prijzen'!BF68&gt;0,'4 - Prijzen'!BF68,"")</f>
        <v/>
      </c>
      <c r="AZ64" s="8" t="str">
        <f>IF('4 - Prijzen'!BG68&gt;0,'4 - Prijzen'!BG68,"")</f>
        <v/>
      </c>
      <c r="BA64" s="8" t="str">
        <f>IF('4 - Prijzen'!BV68&gt;0,'4 - Prijzen'!BV68,"")</f>
        <v/>
      </c>
      <c r="BB64" s="8" t="str">
        <f>IF('4 - Prijzen'!BW68&gt;0,'4 - Prijzen'!BW68,"")</f>
        <v/>
      </c>
      <c r="BI64" s="87">
        <f t="shared" si="15"/>
        <v>0.629</v>
      </c>
      <c r="BJ64" s="87">
        <f t="shared" si="16"/>
        <v>0.66666666666666663</v>
      </c>
      <c r="BK64" s="84">
        <f t="shared" si="14"/>
        <v>0.8763333333333333</v>
      </c>
      <c r="CN64">
        <f t="shared" si="17"/>
        <v>90</v>
      </c>
      <c r="CO64">
        <f t="shared" si="17"/>
        <v>110</v>
      </c>
      <c r="CP64" s="8">
        <f t="shared" si="18"/>
        <v>117000</v>
      </c>
      <c r="CQ64" s="8">
        <f t="shared" si="19"/>
        <v>143000</v>
      </c>
    </row>
    <row r="65" spans="1:95" x14ac:dyDescent="0.25">
      <c r="A65">
        <v>1657</v>
      </c>
      <c r="B65" s="8">
        <f>'2 - Eltis SlaveAssessment'!BX65</f>
        <v>2725</v>
      </c>
      <c r="C65" s="8">
        <f>'2 - Eltis SlaveAssessment'!BY65</f>
        <v>1888</v>
      </c>
      <c r="D65" s="8">
        <f>'2 - Eltis SlaveAssessment'!AT65</f>
        <v>756</v>
      </c>
      <c r="E65" s="8">
        <f>'2 - Eltis SlaveAssessment'!AU65</f>
        <v>590</v>
      </c>
      <c r="F65" s="8">
        <f>'2 - Eltis SlaveAssessment'!AV65</f>
        <v>0</v>
      </c>
      <c r="G65" s="8">
        <f>'2 - Eltis SlaveAssessment'!AW65</f>
        <v>0</v>
      </c>
      <c r="H65" s="8">
        <f>'2 - Eltis SlaveAssessment'!BJ65+'2 - Eltis SlaveAssessment'!BL65+'2 - Eltis SlaveAssessment'!BN65+'2 - Eltis SlaveAssessment'!BP65+'2 - Eltis SlaveAssessment'!BR65</f>
        <v>376</v>
      </c>
      <c r="I65" s="8">
        <f>'2 - Eltis SlaveAssessment'!BK65+'2 - Eltis SlaveAssessment'!BM65+'2 - Eltis SlaveAssessment'!BO65+'2 - Eltis SlaveAssessment'!BQ65+'2 - Eltis SlaveAssessment'!BS65</f>
        <v>323</v>
      </c>
      <c r="J65" s="8">
        <f>'2 - Eltis SlaveAssessment'!N65+'2 - Eltis SlaveAssessment'!P65+'2 - Eltis SlaveAssessment'!R65+'2 - Eltis SlaveAssessment'!T65+'2 - Eltis SlaveAssessment'!V65+'2 - Eltis SlaveAssessment'!X65+'2 - Eltis SlaveAssessment'!Z65+'2 - Eltis SlaveAssessment'!AB65+'2 - Eltis SlaveAssessment'!AD65+'2 - Eltis SlaveAssessment'!AF65+'2 - Eltis SlaveAssessment'!AH65+'2 - Eltis SlaveAssessment'!AJ65+'2 - Eltis SlaveAssessment'!AL65+'2 - Eltis SlaveAssessment'!AN65+'2 - Eltis SlaveAssessment'!AP65+'2 - Eltis SlaveAssessment'!AR65+'2 - Eltis SlaveAssessment'!AX65+'2 - Eltis SlaveAssessment'!AZ65+'2 - Eltis SlaveAssessment'!BB65+'2 - Eltis SlaveAssessment'!BD65+'2 - Eltis SlaveAssessment'!BF65+'2 - Eltis SlaveAssessment'!BH65</f>
        <v>1593</v>
      </c>
      <c r="K65" s="8">
        <f>'2 - Eltis SlaveAssessment'!O65+'2 - Eltis SlaveAssessment'!Q65+'2 - Eltis SlaveAssessment'!S65+'2 - Eltis SlaveAssessment'!U65+'2 - Eltis SlaveAssessment'!W65+'2 - Eltis SlaveAssessment'!Y65+'2 - Eltis SlaveAssessment'!AA65+'2 - Eltis SlaveAssessment'!AC65+'2 - Eltis SlaveAssessment'!AE65+'2 - Eltis SlaveAssessment'!AG65+'2 - Eltis SlaveAssessment'!AI65+'2 - Eltis SlaveAssessment'!AK65+'2 - Eltis SlaveAssessment'!AM65+'2 - Eltis SlaveAssessment'!AO65+'2 - Eltis SlaveAssessment'!AQ65+'2 - Eltis SlaveAssessment'!AS65+'2 - Eltis SlaveAssessment'!AY65+'2 - Eltis SlaveAssessment'!BA65+'2 - Eltis SlaveAssessment'!BC65+'2 - Eltis SlaveAssessment'!BE65+'2 - Eltis SlaveAssessment'!BG65+'2 - Eltis SlaveAssessment'!BI65</f>
        <v>975</v>
      </c>
      <c r="M65" s="8">
        <f>'1 - Eltis SlaveVoyages'!GF65</f>
        <v>2163</v>
      </c>
      <c r="N65" s="8">
        <f>'1 - Eltis SlaveVoyages'!GG65</f>
        <v>1449</v>
      </c>
      <c r="O65" s="8">
        <f>'1 - Eltis SlaveVoyages'!BZ65</f>
        <v>601</v>
      </c>
      <c r="P65" s="8">
        <f>'1 - Eltis SlaveVoyages'!CA65</f>
        <v>476</v>
      </c>
      <c r="Q65" s="8">
        <f>'1 - Eltis SlaveVoyages'!CB65</f>
        <v>0</v>
      </c>
      <c r="R65" s="8">
        <f>'1 - Eltis SlaveVoyages'!CC65</f>
        <v>0</v>
      </c>
      <c r="S65" s="8">
        <f>'1 - Eltis SlaveVoyages'!EL65+'1 - Eltis SlaveVoyages'!EN65+'1 - Eltis SlaveVoyages'!EP65+'1 - Eltis SlaveVoyages'!ER65+'1 - Eltis SlaveVoyages'!ET65</f>
        <v>0</v>
      </c>
      <c r="T65" s="8">
        <f>'1 - Eltis SlaveVoyages'!EM65+'1 - Eltis SlaveVoyages'!EO65+'1 - Eltis SlaveVoyages'!EQ65+'1 - Eltis SlaveVoyages'!ES65+'1 - Eltis SlaveVoyages'!EU65</f>
        <v>0</v>
      </c>
      <c r="U65" s="8">
        <f>'1 - Eltis SlaveVoyages'!BR65+'1 - Eltis SlaveVoyages'!BT65+'1 - Eltis SlaveVoyages'!BV65+'1 - Eltis SlaveVoyages'!CF65+'1 - Eltis SlaveVoyages'!CH65+'1 - Eltis SlaveVoyages'!CJ65+'1 - Eltis SlaveVoyages'!CL65+'1 - Eltis SlaveVoyages'!CN65+'1 - Eltis SlaveVoyages'!CP65+'1 - Eltis SlaveVoyages'!CR65+'1 - Eltis SlaveVoyages'!CT65+'1 - Eltis SlaveVoyages'!CV65+'1 - Eltis SlaveVoyages'!CX65+'1 - Eltis SlaveVoyages'!CZ65+'1 - Eltis SlaveVoyages'!DB65+'1 - Eltis SlaveVoyages'!DD65+'1 - Eltis SlaveVoyages'!DF65+'1 - Eltis SlaveVoyages'!DH65+'1 - Eltis SlaveVoyages'!DJ65+'1 - Eltis SlaveVoyages'!DL65+'1 - Eltis SlaveVoyages'!DN65+'1 - Eltis SlaveVoyages'!DP65+'1 - Eltis SlaveVoyages'!DR65+'1 - Eltis SlaveVoyages'!DT65+'1 - Eltis SlaveVoyages'!DV65+'1 - Eltis SlaveVoyages'!DX65+'1 - Eltis SlaveVoyages'!DZ65+'1 - Eltis SlaveVoyages'!EB65+'1 - Eltis SlaveVoyages'!ED65+'1 - Eltis SlaveVoyages'!EF65+'1 - Eltis SlaveVoyages'!EH65+'1 - Eltis SlaveVoyages'!EJ65+'1 - Eltis SlaveVoyages'!FP65+'1 - Eltis SlaveVoyages'!FT65+'1 - Eltis SlaveVoyages'!FV65</f>
        <v>1562</v>
      </c>
      <c r="V65" s="8">
        <f>'1 - Eltis SlaveVoyages'!BS65+'1 - Eltis SlaveVoyages'!BU65+'1 - Eltis SlaveVoyages'!BW65+'1 - Eltis SlaveVoyages'!CG65+'1 - Eltis SlaveVoyages'!CI65+'1 - Eltis SlaveVoyages'!CK65+'1 - Eltis SlaveVoyages'!CM65+'1 - Eltis SlaveVoyages'!CO65+'1 - Eltis SlaveVoyages'!CQ65+'1 - Eltis SlaveVoyages'!CS65+'1 - Eltis SlaveVoyages'!CU65+'1 - Eltis SlaveVoyages'!CW65+'1 - Eltis SlaveVoyages'!CY65+'1 - Eltis SlaveVoyages'!DA65+'1 - Eltis SlaveVoyages'!DC65+'1 - Eltis SlaveVoyages'!DE65+'1 - Eltis SlaveVoyages'!DG65+'1 - Eltis SlaveVoyages'!DI65+'1 - Eltis SlaveVoyages'!DK65+'1 - Eltis SlaveVoyages'!DM65+'1 - Eltis SlaveVoyages'!DO65+'1 - Eltis SlaveVoyages'!DQ65+'1 - Eltis SlaveVoyages'!DS65+'1 - Eltis SlaveVoyages'!DU65+'1 - Eltis SlaveVoyages'!DW65+'1 - Eltis SlaveVoyages'!DY65+'1 - Eltis SlaveVoyages'!EA65+'1 - Eltis SlaveVoyages'!EC65+'1 - Eltis SlaveVoyages'!EE65+'1 - Eltis SlaveVoyages'!EG65+'1 - Eltis SlaveVoyages'!EI65+'1 - Eltis SlaveVoyages'!EK65+'1 - Eltis SlaveVoyages'!FQ65+'1 - Eltis SlaveVoyages'!FU65+'1 - Eltis SlaveVoyages'!FW65</f>
        <v>973</v>
      </c>
      <c r="AE65" s="11">
        <f t="shared" si="0"/>
        <v>2163</v>
      </c>
      <c r="AG65" s="51">
        <f t="shared" si="2"/>
        <v>2725</v>
      </c>
      <c r="AH65" s="52">
        <f t="shared" si="3"/>
        <v>1888</v>
      </c>
      <c r="AI65" s="52">
        <f t="shared" si="4"/>
        <v>756</v>
      </c>
      <c r="AJ65" s="52">
        <f t="shared" si="5"/>
        <v>590</v>
      </c>
      <c r="AK65" s="52">
        <f t="shared" si="6"/>
        <v>0</v>
      </c>
      <c r="AL65" s="52">
        <f t="shared" si="7"/>
        <v>0</v>
      </c>
      <c r="AM65" s="52">
        <f t="shared" si="8"/>
        <v>376</v>
      </c>
      <c r="AN65" s="52">
        <f t="shared" si="9"/>
        <v>323</v>
      </c>
      <c r="AO65" s="52">
        <f t="shared" si="10"/>
        <v>1593</v>
      </c>
      <c r="AP65" s="52">
        <f t="shared" si="11"/>
        <v>975</v>
      </c>
      <c r="AQ65" s="52">
        <f t="shared" si="12"/>
        <v>0</v>
      </c>
      <c r="AR65" s="56">
        <f t="shared" si="13"/>
        <v>0</v>
      </c>
      <c r="AT65" s="8" t="str">
        <f>IF('4 - Prijzen'!O69&gt;0,'4 - Prijzen'!O69,"")</f>
        <v/>
      </c>
      <c r="AU65" s="8" t="str">
        <f>IF('4 - Prijzen'!P69&gt;0,'4 - Prijzen'!P69,"")</f>
        <v/>
      </c>
      <c r="AV65" s="8" t="str">
        <f>IF('4 - Prijzen'!BC69&gt;0,'4 - Prijzen'!BC69,"")</f>
        <v/>
      </c>
      <c r="AW65" s="8" t="str">
        <f>IF('4 - Prijzen'!BD69&gt;0,'4 - Prijzen'!BD69,"")</f>
        <v/>
      </c>
      <c r="AY65" s="8" t="str">
        <f>IF('4 - Prijzen'!BF69&gt;0,'4 - Prijzen'!BF69,"")</f>
        <v/>
      </c>
      <c r="AZ65" s="8" t="str">
        <f>IF('4 - Prijzen'!BG69&gt;0,'4 - Prijzen'!BG69,"")</f>
        <v/>
      </c>
      <c r="BA65" s="8" t="str">
        <f>IF('4 - Prijzen'!BV69&gt;0,'4 - Prijzen'!BV69,"")</f>
        <v/>
      </c>
      <c r="BB65" s="8" t="str">
        <f>IF('4 - Prijzen'!BW69&gt;0,'4 - Prijzen'!BW69,"")</f>
        <v/>
      </c>
      <c r="BI65" s="87">
        <f t="shared" si="15"/>
        <v>0.629</v>
      </c>
      <c r="BJ65" s="87">
        <f t="shared" si="16"/>
        <v>0.66666666666666663</v>
      </c>
      <c r="BK65" s="84">
        <f t="shared" si="14"/>
        <v>0.8763333333333333</v>
      </c>
      <c r="CN65">
        <f t="shared" si="17"/>
        <v>90</v>
      </c>
      <c r="CO65">
        <f t="shared" si="17"/>
        <v>110</v>
      </c>
      <c r="CP65" s="8">
        <f t="shared" si="18"/>
        <v>245250</v>
      </c>
      <c r="CQ65" s="8">
        <f t="shared" si="19"/>
        <v>299750</v>
      </c>
    </row>
    <row r="66" spans="1:95" x14ac:dyDescent="0.25">
      <c r="A66">
        <v>1658</v>
      </c>
      <c r="B66" s="8">
        <f>'2 - Eltis SlaveAssessment'!BX66</f>
        <v>2730</v>
      </c>
      <c r="C66" s="8">
        <f>'2 - Eltis SlaveAssessment'!BY66</f>
        <v>2153</v>
      </c>
      <c r="D66" s="8">
        <f>'2 - Eltis SlaveAssessment'!AT66</f>
        <v>467</v>
      </c>
      <c r="E66" s="8">
        <f>'2 - Eltis SlaveAssessment'!AU66</f>
        <v>377</v>
      </c>
      <c r="F66" s="8">
        <f>'2 - Eltis SlaveAssessment'!AV66</f>
        <v>797</v>
      </c>
      <c r="G66" s="8">
        <f>'2 - Eltis SlaveAssessment'!AW66</f>
        <v>654</v>
      </c>
      <c r="H66" s="8">
        <f>'2 - Eltis SlaveAssessment'!BJ66+'2 - Eltis SlaveAssessment'!BL66+'2 - Eltis SlaveAssessment'!BN66+'2 - Eltis SlaveAssessment'!BP66+'2 - Eltis SlaveAssessment'!BR66</f>
        <v>0</v>
      </c>
      <c r="I66" s="8">
        <f>'2 - Eltis SlaveAssessment'!BK66+'2 - Eltis SlaveAssessment'!BM66+'2 - Eltis SlaveAssessment'!BO66+'2 - Eltis SlaveAssessment'!BQ66+'2 - Eltis SlaveAssessment'!BS66</f>
        <v>0</v>
      </c>
      <c r="J66" s="8">
        <f>'2 - Eltis SlaveAssessment'!N66+'2 - Eltis SlaveAssessment'!P66+'2 - Eltis SlaveAssessment'!R66+'2 - Eltis SlaveAssessment'!T66+'2 - Eltis SlaveAssessment'!V66+'2 - Eltis SlaveAssessment'!X66+'2 - Eltis SlaveAssessment'!Z66+'2 - Eltis SlaveAssessment'!AB66+'2 - Eltis SlaveAssessment'!AD66+'2 - Eltis SlaveAssessment'!AF66+'2 - Eltis SlaveAssessment'!AH66+'2 - Eltis SlaveAssessment'!AJ66+'2 - Eltis SlaveAssessment'!AL66+'2 - Eltis SlaveAssessment'!AN66+'2 - Eltis SlaveAssessment'!AP66+'2 - Eltis SlaveAssessment'!AR66+'2 - Eltis SlaveAssessment'!AX66+'2 - Eltis SlaveAssessment'!AZ66+'2 - Eltis SlaveAssessment'!BB66+'2 - Eltis SlaveAssessment'!BD66+'2 - Eltis SlaveAssessment'!BF66+'2 - Eltis SlaveAssessment'!BH66</f>
        <v>1466</v>
      </c>
      <c r="K66" s="8">
        <f>'2 - Eltis SlaveAssessment'!O66+'2 - Eltis SlaveAssessment'!Q66+'2 - Eltis SlaveAssessment'!S66+'2 - Eltis SlaveAssessment'!U66+'2 - Eltis SlaveAssessment'!W66+'2 - Eltis SlaveAssessment'!Y66+'2 - Eltis SlaveAssessment'!AA66+'2 - Eltis SlaveAssessment'!AC66+'2 - Eltis SlaveAssessment'!AE66+'2 - Eltis SlaveAssessment'!AG66+'2 - Eltis SlaveAssessment'!AI66+'2 - Eltis SlaveAssessment'!AK66+'2 - Eltis SlaveAssessment'!AM66+'2 - Eltis SlaveAssessment'!AO66+'2 - Eltis SlaveAssessment'!AQ66+'2 - Eltis SlaveAssessment'!AS66+'2 - Eltis SlaveAssessment'!AY66+'2 - Eltis SlaveAssessment'!BA66+'2 - Eltis SlaveAssessment'!BC66+'2 - Eltis SlaveAssessment'!BE66+'2 - Eltis SlaveAssessment'!BG66+'2 - Eltis SlaveAssessment'!BI66</f>
        <v>1122</v>
      </c>
      <c r="M66" s="8">
        <f>'1 - Eltis SlaveVoyages'!GF66</f>
        <v>2474</v>
      </c>
      <c r="N66" s="8">
        <f>'1 - Eltis SlaveVoyages'!GG66</f>
        <v>1953</v>
      </c>
      <c r="O66" s="8">
        <f>'1 - Eltis SlaveVoyages'!BZ66</f>
        <v>420</v>
      </c>
      <c r="P66" s="8">
        <f>'1 - Eltis SlaveVoyages'!CA66</f>
        <v>339</v>
      </c>
      <c r="Q66" s="8">
        <f>'1 - Eltis SlaveVoyages'!CB66</f>
        <v>735</v>
      </c>
      <c r="R66" s="8">
        <f>'1 - Eltis SlaveVoyages'!CC66</f>
        <v>604</v>
      </c>
      <c r="S66" s="8">
        <f>'1 - Eltis SlaveVoyages'!EL66+'1 - Eltis SlaveVoyages'!EN66+'1 - Eltis SlaveVoyages'!EP66+'1 - Eltis SlaveVoyages'!ER66+'1 - Eltis SlaveVoyages'!ET66</f>
        <v>0</v>
      </c>
      <c r="T66" s="8">
        <f>'1 - Eltis SlaveVoyages'!EM66+'1 - Eltis SlaveVoyages'!EO66+'1 - Eltis SlaveVoyages'!EQ66+'1 - Eltis SlaveVoyages'!ES66+'1 - Eltis SlaveVoyages'!EU66</f>
        <v>0</v>
      </c>
      <c r="U66" s="8">
        <f>'1 - Eltis SlaveVoyages'!BR66+'1 - Eltis SlaveVoyages'!BT66+'1 - Eltis SlaveVoyages'!BV66+'1 - Eltis SlaveVoyages'!CF66+'1 - Eltis SlaveVoyages'!CH66+'1 - Eltis SlaveVoyages'!CJ66+'1 - Eltis SlaveVoyages'!CL66+'1 - Eltis SlaveVoyages'!CN66+'1 - Eltis SlaveVoyages'!CP66+'1 - Eltis SlaveVoyages'!CR66+'1 - Eltis SlaveVoyages'!CT66+'1 - Eltis SlaveVoyages'!CV66+'1 - Eltis SlaveVoyages'!CX66+'1 - Eltis SlaveVoyages'!CZ66+'1 - Eltis SlaveVoyages'!DB66+'1 - Eltis SlaveVoyages'!DD66+'1 - Eltis SlaveVoyages'!DF66+'1 - Eltis SlaveVoyages'!DH66+'1 - Eltis SlaveVoyages'!DJ66+'1 - Eltis SlaveVoyages'!DL66+'1 - Eltis SlaveVoyages'!DN66+'1 - Eltis SlaveVoyages'!DP66+'1 - Eltis SlaveVoyages'!DR66+'1 - Eltis SlaveVoyages'!DT66+'1 - Eltis SlaveVoyages'!DV66+'1 - Eltis SlaveVoyages'!DX66+'1 - Eltis SlaveVoyages'!DZ66+'1 - Eltis SlaveVoyages'!EB66+'1 - Eltis SlaveVoyages'!ED66+'1 - Eltis SlaveVoyages'!EF66+'1 - Eltis SlaveVoyages'!EH66+'1 - Eltis SlaveVoyages'!EJ66+'1 - Eltis SlaveVoyages'!FP66+'1 - Eltis SlaveVoyages'!FT66+'1 - Eltis SlaveVoyages'!FV66</f>
        <v>1319</v>
      </c>
      <c r="V66" s="8">
        <f>'1 - Eltis SlaveVoyages'!BS66+'1 - Eltis SlaveVoyages'!BU66+'1 - Eltis SlaveVoyages'!BW66+'1 - Eltis SlaveVoyages'!CG66+'1 - Eltis SlaveVoyages'!CI66+'1 - Eltis SlaveVoyages'!CK66+'1 - Eltis SlaveVoyages'!CM66+'1 - Eltis SlaveVoyages'!CO66+'1 - Eltis SlaveVoyages'!CQ66+'1 - Eltis SlaveVoyages'!CS66+'1 - Eltis SlaveVoyages'!CU66+'1 - Eltis SlaveVoyages'!CW66+'1 - Eltis SlaveVoyages'!CY66+'1 - Eltis SlaveVoyages'!DA66+'1 - Eltis SlaveVoyages'!DC66+'1 - Eltis SlaveVoyages'!DE66+'1 - Eltis SlaveVoyages'!DG66+'1 - Eltis SlaveVoyages'!DI66+'1 - Eltis SlaveVoyages'!DK66+'1 - Eltis SlaveVoyages'!DM66+'1 - Eltis SlaveVoyages'!DO66+'1 - Eltis SlaveVoyages'!DQ66+'1 - Eltis SlaveVoyages'!DS66+'1 - Eltis SlaveVoyages'!DU66+'1 - Eltis SlaveVoyages'!DW66+'1 - Eltis SlaveVoyages'!DY66+'1 - Eltis SlaveVoyages'!EA66+'1 - Eltis SlaveVoyages'!EC66+'1 - Eltis SlaveVoyages'!EE66+'1 - Eltis SlaveVoyages'!EG66+'1 - Eltis SlaveVoyages'!EI66+'1 - Eltis SlaveVoyages'!EK66+'1 - Eltis SlaveVoyages'!FQ66+'1 - Eltis SlaveVoyages'!FU66+'1 - Eltis SlaveVoyages'!FW66</f>
        <v>1010</v>
      </c>
      <c r="AE66" s="11">
        <f t="shared" si="0"/>
        <v>2474</v>
      </c>
      <c r="AG66" s="51">
        <f t="shared" si="2"/>
        <v>2730</v>
      </c>
      <c r="AH66" s="52">
        <f t="shared" si="3"/>
        <v>2153</v>
      </c>
      <c r="AI66" s="52">
        <f t="shared" si="4"/>
        <v>467</v>
      </c>
      <c r="AJ66" s="52">
        <f t="shared" si="5"/>
        <v>377</v>
      </c>
      <c r="AK66" s="52">
        <f t="shared" si="6"/>
        <v>797</v>
      </c>
      <c r="AL66" s="52">
        <f t="shared" si="7"/>
        <v>654</v>
      </c>
      <c r="AM66" s="52">
        <f t="shared" si="8"/>
        <v>0</v>
      </c>
      <c r="AN66" s="52">
        <f t="shared" si="9"/>
        <v>0</v>
      </c>
      <c r="AO66" s="52">
        <f t="shared" si="10"/>
        <v>1466</v>
      </c>
      <c r="AP66" s="52">
        <f t="shared" si="11"/>
        <v>1122</v>
      </c>
      <c r="AQ66" s="52">
        <f t="shared" si="12"/>
        <v>0</v>
      </c>
      <c r="AR66" s="56">
        <f t="shared" si="13"/>
        <v>0</v>
      </c>
      <c r="AT66" s="8" t="str">
        <f>IF('4 - Prijzen'!O70&gt;0,'4 - Prijzen'!O70,"")</f>
        <v/>
      </c>
      <c r="AU66" s="8" t="str">
        <f>IF('4 - Prijzen'!P70&gt;0,'4 - Prijzen'!P70,"")</f>
        <v/>
      </c>
      <c r="AV66" s="8" t="str">
        <f>IF('4 - Prijzen'!BC70&gt;0,'4 - Prijzen'!BC70,"")</f>
        <v/>
      </c>
      <c r="AW66" s="8" t="str">
        <f>IF('4 - Prijzen'!BD70&gt;0,'4 - Prijzen'!BD70,"")</f>
        <v/>
      </c>
      <c r="AY66" s="8" t="str">
        <f>IF('4 - Prijzen'!BF70&gt;0,'4 - Prijzen'!BF70,"")</f>
        <v/>
      </c>
      <c r="AZ66" s="8" t="str">
        <f>IF('4 - Prijzen'!BG70&gt;0,'4 - Prijzen'!BG70,"")</f>
        <v/>
      </c>
      <c r="BA66" s="8" t="str">
        <f>IF('4 - Prijzen'!BV70&gt;0,'4 - Prijzen'!BV70,"")</f>
        <v/>
      </c>
      <c r="BB66" s="8" t="str">
        <f>IF('4 - Prijzen'!BW70&gt;0,'4 - Prijzen'!BW70,"")</f>
        <v/>
      </c>
      <c r="BI66" s="87">
        <f t="shared" si="15"/>
        <v>0.629</v>
      </c>
      <c r="BJ66" s="87">
        <f t="shared" si="16"/>
        <v>0.66666666666666663</v>
      </c>
      <c r="BK66" s="84">
        <f t="shared" si="14"/>
        <v>0.8763333333333333</v>
      </c>
      <c r="CN66">
        <f t="shared" si="17"/>
        <v>90</v>
      </c>
      <c r="CO66">
        <f t="shared" si="17"/>
        <v>110</v>
      </c>
      <c r="CP66" s="8">
        <f t="shared" si="18"/>
        <v>245700</v>
      </c>
      <c r="CQ66" s="8">
        <f t="shared" si="19"/>
        <v>300300</v>
      </c>
    </row>
    <row r="67" spans="1:95" x14ac:dyDescent="0.25">
      <c r="A67">
        <v>1659</v>
      </c>
      <c r="B67" s="8">
        <f>'2 - Eltis SlaveAssessment'!BX67</f>
        <v>7012</v>
      </c>
      <c r="C67" s="8">
        <f>'2 - Eltis SlaveAssessment'!BY67</f>
        <v>5426</v>
      </c>
      <c r="D67" s="8">
        <f>'2 - Eltis SlaveAssessment'!AT67</f>
        <v>1677</v>
      </c>
      <c r="E67" s="8">
        <f>'2 - Eltis SlaveAssessment'!AU67</f>
        <v>1378</v>
      </c>
      <c r="F67" s="8">
        <f>'2 - Eltis SlaveAssessment'!AV67</f>
        <v>0</v>
      </c>
      <c r="G67" s="8">
        <f>'2 - Eltis SlaveAssessment'!AW67</f>
        <v>0</v>
      </c>
      <c r="H67" s="8">
        <f>'2 - Eltis SlaveAssessment'!BJ67+'2 - Eltis SlaveAssessment'!BL67+'2 - Eltis SlaveAssessment'!BN67+'2 - Eltis SlaveAssessment'!BP67+'2 - Eltis SlaveAssessment'!BR67</f>
        <v>0</v>
      </c>
      <c r="I67" s="8">
        <f>'2 - Eltis SlaveAssessment'!BK67+'2 - Eltis SlaveAssessment'!BM67+'2 - Eltis SlaveAssessment'!BO67+'2 - Eltis SlaveAssessment'!BQ67+'2 - Eltis SlaveAssessment'!BS67</f>
        <v>0</v>
      </c>
      <c r="J67" s="8">
        <f>'2 - Eltis SlaveAssessment'!N67+'2 - Eltis SlaveAssessment'!P67+'2 - Eltis SlaveAssessment'!R67+'2 - Eltis SlaveAssessment'!T67+'2 - Eltis SlaveAssessment'!V67+'2 - Eltis SlaveAssessment'!X67+'2 - Eltis SlaveAssessment'!Z67+'2 - Eltis SlaveAssessment'!AB67+'2 - Eltis SlaveAssessment'!AD67+'2 - Eltis SlaveAssessment'!AF67+'2 - Eltis SlaveAssessment'!AH67+'2 - Eltis SlaveAssessment'!AJ67+'2 - Eltis SlaveAssessment'!AL67+'2 - Eltis SlaveAssessment'!AN67+'2 - Eltis SlaveAssessment'!AP67+'2 - Eltis SlaveAssessment'!AR67+'2 - Eltis SlaveAssessment'!AX67+'2 - Eltis SlaveAssessment'!AZ67+'2 - Eltis SlaveAssessment'!BB67+'2 - Eltis SlaveAssessment'!BD67+'2 - Eltis SlaveAssessment'!BF67+'2 - Eltis SlaveAssessment'!BH67</f>
        <v>5335</v>
      </c>
      <c r="K67" s="8">
        <f>'2 - Eltis SlaveAssessment'!O67+'2 - Eltis SlaveAssessment'!Q67+'2 - Eltis SlaveAssessment'!S67+'2 - Eltis SlaveAssessment'!U67+'2 - Eltis SlaveAssessment'!W67+'2 - Eltis SlaveAssessment'!Y67+'2 - Eltis SlaveAssessment'!AA67+'2 - Eltis SlaveAssessment'!AC67+'2 - Eltis SlaveAssessment'!AE67+'2 - Eltis SlaveAssessment'!AG67+'2 - Eltis SlaveAssessment'!AI67+'2 - Eltis SlaveAssessment'!AK67+'2 - Eltis SlaveAssessment'!AM67+'2 - Eltis SlaveAssessment'!AO67+'2 - Eltis SlaveAssessment'!AQ67+'2 - Eltis SlaveAssessment'!AS67+'2 - Eltis SlaveAssessment'!AY67+'2 - Eltis SlaveAssessment'!BA67+'2 - Eltis SlaveAssessment'!BC67+'2 - Eltis SlaveAssessment'!BE67+'2 - Eltis SlaveAssessment'!BG67+'2 - Eltis SlaveAssessment'!BI67</f>
        <v>4048</v>
      </c>
      <c r="M67" s="8">
        <f>'1 - Eltis SlaveVoyages'!GF67</f>
        <v>6695</v>
      </c>
      <c r="N67" s="8">
        <f>'1 - Eltis SlaveVoyages'!GG67</f>
        <v>4963</v>
      </c>
      <c r="O67" s="8">
        <f>'1 - Eltis SlaveVoyages'!BZ67</f>
        <v>1553</v>
      </c>
      <c r="P67" s="8">
        <f>'1 - Eltis SlaveVoyages'!CA67</f>
        <v>1113</v>
      </c>
      <c r="Q67" s="8">
        <f>'1 - Eltis SlaveVoyages'!CB67</f>
        <v>0</v>
      </c>
      <c r="R67" s="8">
        <f>'1 - Eltis SlaveVoyages'!CC67</f>
        <v>0</v>
      </c>
      <c r="S67" s="8">
        <f>'1 - Eltis SlaveVoyages'!EL67+'1 - Eltis SlaveVoyages'!EN67+'1 - Eltis SlaveVoyages'!EP67+'1 - Eltis SlaveVoyages'!ER67+'1 - Eltis SlaveVoyages'!ET67</f>
        <v>0</v>
      </c>
      <c r="T67" s="8">
        <f>'1 - Eltis SlaveVoyages'!EM67+'1 - Eltis SlaveVoyages'!EO67+'1 - Eltis SlaveVoyages'!EQ67+'1 - Eltis SlaveVoyages'!ES67+'1 - Eltis SlaveVoyages'!EU67</f>
        <v>0</v>
      </c>
      <c r="U67" s="8">
        <f>'1 - Eltis SlaveVoyages'!BR67+'1 - Eltis SlaveVoyages'!BT67+'1 - Eltis SlaveVoyages'!BV67+'1 - Eltis SlaveVoyages'!CF67+'1 - Eltis SlaveVoyages'!CH67+'1 - Eltis SlaveVoyages'!CJ67+'1 - Eltis SlaveVoyages'!CL67+'1 - Eltis SlaveVoyages'!CN67+'1 - Eltis SlaveVoyages'!CP67+'1 - Eltis SlaveVoyages'!CR67+'1 - Eltis SlaveVoyages'!CT67+'1 - Eltis SlaveVoyages'!CV67+'1 - Eltis SlaveVoyages'!CX67+'1 - Eltis SlaveVoyages'!CZ67+'1 - Eltis SlaveVoyages'!DB67+'1 - Eltis SlaveVoyages'!DD67+'1 - Eltis SlaveVoyages'!DF67+'1 - Eltis SlaveVoyages'!DH67+'1 - Eltis SlaveVoyages'!DJ67+'1 - Eltis SlaveVoyages'!DL67+'1 - Eltis SlaveVoyages'!DN67+'1 - Eltis SlaveVoyages'!DP67+'1 - Eltis SlaveVoyages'!DR67+'1 - Eltis SlaveVoyages'!DT67+'1 - Eltis SlaveVoyages'!DV67+'1 - Eltis SlaveVoyages'!DX67+'1 - Eltis SlaveVoyages'!DZ67+'1 - Eltis SlaveVoyages'!EB67+'1 - Eltis SlaveVoyages'!ED67+'1 - Eltis SlaveVoyages'!EF67+'1 - Eltis SlaveVoyages'!EH67+'1 - Eltis SlaveVoyages'!EJ67+'1 - Eltis SlaveVoyages'!FP67+'1 - Eltis SlaveVoyages'!FT67+'1 - Eltis SlaveVoyages'!FV67</f>
        <v>4814</v>
      </c>
      <c r="V67" s="8">
        <f>'1 - Eltis SlaveVoyages'!BS67+'1 - Eltis SlaveVoyages'!BU67+'1 - Eltis SlaveVoyages'!BW67+'1 - Eltis SlaveVoyages'!CG67+'1 - Eltis SlaveVoyages'!CI67+'1 - Eltis SlaveVoyages'!CK67+'1 - Eltis SlaveVoyages'!CM67+'1 - Eltis SlaveVoyages'!CO67+'1 - Eltis SlaveVoyages'!CQ67+'1 - Eltis SlaveVoyages'!CS67+'1 - Eltis SlaveVoyages'!CU67+'1 - Eltis SlaveVoyages'!CW67+'1 - Eltis SlaveVoyages'!CY67+'1 - Eltis SlaveVoyages'!DA67+'1 - Eltis SlaveVoyages'!DC67+'1 - Eltis SlaveVoyages'!DE67+'1 - Eltis SlaveVoyages'!DG67+'1 - Eltis SlaveVoyages'!DI67+'1 - Eltis SlaveVoyages'!DK67+'1 - Eltis SlaveVoyages'!DM67+'1 - Eltis SlaveVoyages'!DO67+'1 - Eltis SlaveVoyages'!DQ67+'1 - Eltis SlaveVoyages'!DS67+'1 - Eltis SlaveVoyages'!DU67+'1 - Eltis SlaveVoyages'!DW67+'1 - Eltis SlaveVoyages'!DY67+'1 - Eltis SlaveVoyages'!EA67+'1 - Eltis SlaveVoyages'!EC67+'1 - Eltis SlaveVoyages'!EE67+'1 - Eltis SlaveVoyages'!EG67+'1 - Eltis SlaveVoyages'!EI67+'1 - Eltis SlaveVoyages'!EK67+'1 - Eltis SlaveVoyages'!FQ67+'1 - Eltis SlaveVoyages'!FU67+'1 - Eltis SlaveVoyages'!FW67</f>
        <v>3565</v>
      </c>
      <c r="AE67" s="11">
        <f t="shared" si="0"/>
        <v>6695</v>
      </c>
      <c r="AG67" s="51">
        <f t="shared" si="2"/>
        <v>7012</v>
      </c>
      <c r="AH67" s="52">
        <f t="shared" si="3"/>
        <v>5426</v>
      </c>
      <c r="AI67" s="52">
        <f t="shared" si="4"/>
        <v>1677</v>
      </c>
      <c r="AJ67" s="52">
        <f t="shared" si="5"/>
        <v>1378</v>
      </c>
      <c r="AK67" s="52">
        <f t="shared" si="6"/>
        <v>0</v>
      </c>
      <c r="AL67" s="52">
        <f t="shared" si="7"/>
        <v>0</v>
      </c>
      <c r="AM67" s="52">
        <f t="shared" si="8"/>
        <v>0</v>
      </c>
      <c r="AN67" s="52">
        <f t="shared" si="9"/>
        <v>0</v>
      </c>
      <c r="AO67" s="52">
        <f t="shared" si="10"/>
        <v>5335</v>
      </c>
      <c r="AP67" s="52">
        <f t="shared" si="11"/>
        <v>4048</v>
      </c>
      <c r="AQ67" s="52">
        <f t="shared" si="12"/>
        <v>0</v>
      </c>
      <c r="AR67" s="56">
        <f t="shared" si="13"/>
        <v>0</v>
      </c>
      <c r="AT67" s="8" t="str">
        <f>IF('4 - Prijzen'!O71&gt;0,'4 - Prijzen'!O71,"")</f>
        <v/>
      </c>
      <c r="AU67" s="8" t="str">
        <f>IF('4 - Prijzen'!P71&gt;0,'4 - Prijzen'!P71,"")</f>
        <v/>
      </c>
      <c r="AV67" s="8" t="str">
        <f>IF('4 - Prijzen'!BC71&gt;0,'4 - Prijzen'!BC71,"")</f>
        <v/>
      </c>
      <c r="AW67" s="8" t="str">
        <f>IF('4 - Prijzen'!BD71&gt;0,'4 - Prijzen'!BD71,"")</f>
        <v/>
      </c>
      <c r="AY67" s="8" t="str">
        <f>IF('4 - Prijzen'!BF71&gt;0,'4 - Prijzen'!BF71,"")</f>
        <v/>
      </c>
      <c r="AZ67" s="8" t="str">
        <f>IF('4 - Prijzen'!BG71&gt;0,'4 - Prijzen'!BG71,"")</f>
        <v/>
      </c>
      <c r="BA67" s="8" t="str">
        <f>IF('4 - Prijzen'!BV71&gt;0,'4 - Prijzen'!BV71,"")</f>
        <v/>
      </c>
      <c r="BB67" s="8" t="str">
        <f>IF('4 - Prijzen'!BW71&gt;0,'4 - Prijzen'!BW71,"")</f>
        <v/>
      </c>
      <c r="BI67" s="87">
        <f t="shared" si="15"/>
        <v>0.629</v>
      </c>
      <c r="BJ67" s="87">
        <f t="shared" si="16"/>
        <v>0.66666666666666663</v>
      </c>
      <c r="BK67" s="84">
        <f t="shared" si="14"/>
        <v>0.8763333333333333</v>
      </c>
      <c r="CN67">
        <f t="shared" si="17"/>
        <v>90</v>
      </c>
      <c r="CO67">
        <f t="shared" si="17"/>
        <v>110</v>
      </c>
      <c r="CP67" s="8">
        <f t="shared" si="18"/>
        <v>631080</v>
      </c>
      <c r="CQ67" s="8">
        <f t="shared" si="19"/>
        <v>771320</v>
      </c>
    </row>
    <row r="68" spans="1:95" x14ac:dyDescent="0.25">
      <c r="A68">
        <v>1660</v>
      </c>
      <c r="B68" s="8">
        <f>'2 - Eltis SlaveAssessment'!BX68</f>
        <v>4216</v>
      </c>
      <c r="C68" s="8">
        <f>'2 - Eltis SlaveAssessment'!BY68</f>
        <v>3491</v>
      </c>
      <c r="D68" s="8">
        <f>'2 - Eltis SlaveAssessment'!AT68</f>
        <v>1690</v>
      </c>
      <c r="E68" s="8">
        <f>'2 - Eltis SlaveAssessment'!AU68</f>
        <v>1453</v>
      </c>
      <c r="F68" s="8">
        <f>'2 - Eltis SlaveAssessment'!AV68</f>
        <v>376</v>
      </c>
      <c r="G68" s="8">
        <f>'2 - Eltis SlaveAssessment'!AW68</f>
        <v>323</v>
      </c>
      <c r="H68" s="8">
        <f>'2 - Eltis SlaveAssessment'!BJ68+'2 - Eltis SlaveAssessment'!BL68+'2 - Eltis SlaveAssessment'!BN68+'2 - Eltis SlaveAssessment'!BP68+'2 - Eltis SlaveAssessment'!BR68</f>
        <v>0</v>
      </c>
      <c r="I68" s="8">
        <f>'2 - Eltis SlaveAssessment'!BK68+'2 - Eltis SlaveAssessment'!BM68+'2 - Eltis SlaveAssessment'!BO68+'2 - Eltis SlaveAssessment'!BQ68+'2 - Eltis SlaveAssessment'!BS68</f>
        <v>0</v>
      </c>
      <c r="J68" s="8">
        <f>'2 - Eltis SlaveAssessment'!N68+'2 - Eltis SlaveAssessment'!P68+'2 - Eltis SlaveAssessment'!R68+'2 - Eltis SlaveAssessment'!T68+'2 - Eltis SlaveAssessment'!V68+'2 - Eltis SlaveAssessment'!X68+'2 - Eltis SlaveAssessment'!Z68+'2 - Eltis SlaveAssessment'!AB68+'2 - Eltis SlaveAssessment'!AD68+'2 - Eltis SlaveAssessment'!AF68+'2 - Eltis SlaveAssessment'!AH68+'2 - Eltis SlaveAssessment'!AJ68+'2 - Eltis SlaveAssessment'!AL68+'2 - Eltis SlaveAssessment'!AN68+'2 - Eltis SlaveAssessment'!AP68+'2 - Eltis SlaveAssessment'!AR68+'2 - Eltis SlaveAssessment'!AX68+'2 - Eltis SlaveAssessment'!AZ68+'2 - Eltis SlaveAssessment'!BB68+'2 - Eltis SlaveAssessment'!BD68+'2 - Eltis SlaveAssessment'!BF68+'2 - Eltis SlaveAssessment'!BH68</f>
        <v>2150</v>
      </c>
      <c r="K68" s="8">
        <f>'2 - Eltis SlaveAssessment'!O68+'2 - Eltis SlaveAssessment'!Q68+'2 - Eltis SlaveAssessment'!S68+'2 - Eltis SlaveAssessment'!U68+'2 - Eltis SlaveAssessment'!W68+'2 - Eltis SlaveAssessment'!Y68+'2 - Eltis SlaveAssessment'!AA68+'2 - Eltis SlaveAssessment'!AC68+'2 - Eltis SlaveAssessment'!AE68+'2 - Eltis SlaveAssessment'!AG68+'2 - Eltis SlaveAssessment'!AI68+'2 - Eltis SlaveAssessment'!AK68+'2 - Eltis SlaveAssessment'!AM68+'2 - Eltis SlaveAssessment'!AO68+'2 - Eltis SlaveAssessment'!AQ68+'2 - Eltis SlaveAssessment'!AS68+'2 - Eltis SlaveAssessment'!AY68+'2 - Eltis SlaveAssessment'!BA68+'2 - Eltis SlaveAssessment'!BC68+'2 - Eltis SlaveAssessment'!BE68+'2 - Eltis SlaveAssessment'!BG68+'2 - Eltis SlaveAssessment'!BI68</f>
        <v>1715</v>
      </c>
      <c r="M68" s="8">
        <f>'1 - Eltis SlaveVoyages'!GF68</f>
        <v>3793</v>
      </c>
      <c r="N68" s="8">
        <f>'1 - Eltis SlaveVoyages'!GG68</f>
        <v>3144</v>
      </c>
      <c r="O68" s="8">
        <f>'1 - Eltis SlaveVoyages'!BZ68</f>
        <v>1521</v>
      </c>
      <c r="P68" s="8">
        <f>'1 - Eltis SlaveVoyages'!CA68</f>
        <v>1309</v>
      </c>
      <c r="Q68" s="8">
        <f>'1 - Eltis SlaveVoyages'!CB68</f>
        <v>338</v>
      </c>
      <c r="R68" s="8">
        <f>'1 - Eltis SlaveVoyages'!CC68</f>
        <v>291</v>
      </c>
      <c r="S68" s="8">
        <f>'1 - Eltis SlaveVoyages'!EL68+'1 - Eltis SlaveVoyages'!EN68+'1 - Eltis SlaveVoyages'!EP68+'1 - Eltis SlaveVoyages'!ER68+'1 - Eltis SlaveVoyages'!ET68</f>
        <v>0</v>
      </c>
      <c r="T68" s="8">
        <f>'1 - Eltis SlaveVoyages'!EM68+'1 - Eltis SlaveVoyages'!EO68+'1 - Eltis SlaveVoyages'!EQ68+'1 - Eltis SlaveVoyages'!ES68+'1 - Eltis SlaveVoyages'!EU68</f>
        <v>0</v>
      </c>
      <c r="U68" s="8">
        <f>'1 - Eltis SlaveVoyages'!BR68+'1 - Eltis SlaveVoyages'!BT68+'1 - Eltis SlaveVoyages'!BV68+'1 - Eltis SlaveVoyages'!CF68+'1 - Eltis SlaveVoyages'!CH68+'1 - Eltis SlaveVoyages'!CJ68+'1 - Eltis SlaveVoyages'!CL68+'1 - Eltis SlaveVoyages'!CN68+'1 - Eltis SlaveVoyages'!CP68+'1 - Eltis SlaveVoyages'!CR68+'1 - Eltis SlaveVoyages'!CT68+'1 - Eltis SlaveVoyages'!CV68+'1 - Eltis SlaveVoyages'!CX68+'1 - Eltis SlaveVoyages'!CZ68+'1 - Eltis SlaveVoyages'!DB68+'1 - Eltis SlaveVoyages'!DD68+'1 - Eltis SlaveVoyages'!DF68+'1 - Eltis SlaveVoyages'!DH68+'1 - Eltis SlaveVoyages'!DJ68+'1 - Eltis SlaveVoyages'!DL68+'1 - Eltis SlaveVoyages'!DN68+'1 - Eltis SlaveVoyages'!DP68+'1 - Eltis SlaveVoyages'!DR68+'1 - Eltis SlaveVoyages'!DT68+'1 - Eltis SlaveVoyages'!DV68+'1 - Eltis SlaveVoyages'!DX68+'1 - Eltis SlaveVoyages'!DZ68+'1 - Eltis SlaveVoyages'!EB68+'1 - Eltis SlaveVoyages'!ED68+'1 - Eltis SlaveVoyages'!EF68+'1 - Eltis SlaveVoyages'!EH68+'1 - Eltis SlaveVoyages'!EJ68+'1 - Eltis SlaveVoyages'!FP68+'1 - Eltis SlaveVoyages'!FT68+'1 - Eltis SlaveVoyages'!FV68</f>
        <v>1934</v>
      </c>
      <c r="V68" s="8">
        <f>'1 - Eltis SlaveVoyages'!BS68+'1 - Eltis SlaveVoyages'!BU68+'1 - Eltis SlaveVoyages'!BW68+'1 - Eltis SlaveVoyages'!CG68+'1 - Eltis SlaveVoyages'!CI68+'1 - Eltis SlaveVoyages'!CK68+'1 - Eltis SlaveVoyages'!CM68+'1 - Eltis SlaveVoyages'!CO68+'1 - Eltis SlaveVoyages'!CQ68+'1 - Eltis SlaveVoyages'!CS68+'1 - Eltis SlaveVoyages'!CU68+'1 - Eltis SlaveVoyages'!CW68+'1 - Eltis SlaveVoyages'!CY68+'1 - Eltis SlaveVoyages'!DA68+'1 - Eltis SlaveVoyages'!DC68+'1 - Eltis SlaveVoyages'!DE68+'1 - Eltis SlaveVoyages'!DG68+'1 - Eltis SlaveVoyages'!DI68+'1 - Eltis SlaveVoyages'!DK68+'1 - Eltis SlaveVoyages'!DM68+'1 - Eltis SlaveVoyages'!DO68+'1 - Eltis SlaveVoyages'!DQ68+'1 - Eltis SlaveVoyages'!DS68+'1 - Eltis SlaveVoyages'!DU68+'1 - Eltis SlaveVoyages'!DW68+'1 - Eltis SlaveVoyages'!DY68+'1 - Eltis SlaveVoyages'!EA68+'1 - Eltis SlaveVoyages'!EC68+'1 - Eltis SlaveVoyages'!EE68+'1 - Eltis SlaveVoyages'!EG68+'1 - Eltis SlaveVoyages'!EI68+'1 - Eltis SlaveVoyages'!EK68+'1 - Eltis SlaveVoyages'!FQ68+'1 - Eltis SlaveVoyages'!FU68+'1 - Eltis SlaveVoyages'!FW68</f>
        <v>1544</v>
      </c>
      <c r="AE68" s="11">
        <f t="shared" ref="AE68:AE131" si="20">X68+M68</f>
        <v>3793</v>
      </c>
      <c r="AG68" s="51">
        <f t="shared" si="2"/>
        <v>4216</v>
      </c>
      <c r="AH68" s="52">
        <f t="shared" si="3"/>
        <v>3491</v>
      </c>
      <c r="AI68" s="52">
        <f t="shared" si="4"/>
        <v>1690</v>
      </c>
      <c r="AJ68" s="52">
        <f t="shared" si="5"/>
        <v>1453</v>
      </c>
      <c r="AK68" s="52">
        <f t="shared" si="6"/>
        <v>376</v>
      </c>
      <c r="AL68" s="52">
        <f t="shared" si="7"/>
        <v>323</v>
      </c>
      <c r="AM68" s="52">
        <f t="shared" si="8"/>
        <v>0</v>
      </c>
      <c r="AN68" s="52">
        <f t="shared" si="9"/>
        <v>0</v>
      </c>
      <c r="AO68" s="52">
        <f t="shared" si="10"/>
        <v>2150</v>
      </c>
      <c r="AP68" s="52">
        <f t="shared" si="11"/>
        <v>1715</v>
      </c>
      <c r="AQ68" s="52">
        <f t="shared" si="12"/>
        <v>0</v>
      </c>
      <c r="AR68" s="56">
        <f t="shared" si="13"/>
        <v>0</v>
      </c>
      <c r="AT68" s="8" t="str">
        <f>IF('4 - Prijzen'!O72&gt;0,'4 - Prijzen'!O72,"")</f>
        <v/>
      </c>
      <c r="AU68" s="8" t="str">
        <f>IF('4 - Prijzen'!P72&gt;0,'4 - Prijzen'!P72,"")</f>
        <v/>
      </c>
      <c r="AV68" s="8" t="str">
        <f>IF('4 - Prijzen'!BC72&gt;0,'4 - Prijzen'!BC72,"")</f>
        <v/>
      </c>
      <c r="AW68" s="8" t="str">
        <f>IF('4 - Prijzen'!BD72&gt;0,'4 - Prijzen'!BD72,"")</f>
        <v/>
      </c>
      <c r="AY68" s="8" t="str">
        <f>IF('4 - Prijzen'!BF72&gt;0,'4 - Prijzen'!BF72,"")</f>
        <v/>
      </c>
      <c r="AZ68" s="8" t="str">
        <f>IF('4 - Prijzen'!BG72&gt;0,'4 - Prijzen'!BG72,"")</f>
        <v/>
      </c>
      <c r="BA68" s="8" t="str">
        <f>IF('4 - Prijzen'!BV72&gt;0,'4 - Prijzen'!BV72,"")</f>
        <v/>
      </c>
      <c r="BB68" s="8" t="str">
        <f>IF('4 - Prijzen'!BW72&gt;0,'4 - Prijzen'!BW72,"")</f>
        <v/>
      </c>
      <c r="BI68" s="87">
        <f t="shared" si="15"/>
        <v>0.629</v>
      </c>
      <c r="BJ68" s="87">
        <f t="shared" si="16"/>
        <v>0.66666666666666663</v>
      </c>
      <c r="BK68" s="84">
        <f t="shared" si="14"/>
        <v>0.8763333333333333</v>
      </c>
      <c r="CN68">
        <f t="shared" si="17"/>
        <v>90</v>
      </c>
      <c r="CO68">
        <f t="shared" si="17"/>
        <v>110</v>
      </c>
      <c r="CP68" s="8">
        <f t="shared" si="18"/>
        <v>379440</v>
      </c>
      <c r="CQ68" s="8">
        <f t="shared" si="19"/>
        <v>463760</v>
      </c>
    </row>
    <row r="69" spans="1:95" x14ac:dyDescent="0.25">
      <c r="A69">
        <v>1661</v>
      </c>
      <c r="B69" s="8">
        <f>'2 - Eltis SlaveAssessment'!BX69</f>
        <v>4105</v>
      </c>
      <c r="C69" s="8">
        <f>'2 - Eltis SlaveAssessment'!BY69</f>
        <v>3297</v>
      </c>
      <c r="D69" s="8">
        <f>'2 - Eltis SlaveAssessment'!AT69</f>
        <v>768</v>
      </c>
      <c r="E69" s="8">
        <f>'2 - Eltis SlaveAssessment'!AU69</f>
        <v>677</v>
      </c>
      <c r="F69" s="8">
        <f>'2 - Eltis SlaveAssessment'!AV69</f>
        <v>332</v>
      </c>
      <c r="G69" s="8">
        <f>'2 - Eltis SlaveAssessment'!AW69</f>
        <v>235</v>
      </c>
      <c r="H69" s="8">
        <f>'2 - Eltis SlaveAssessment'!BJ69+'2 - Eltis SlaveAssessment'!BL69+'2 - Eltis SlaveAssessment'!BN69+'2 - Eltis SlaveAssessment'!BP69+'2 - Eltis SlaveAssessment'!BR69</f>
        <v>0</v>
      </c>
      <c r="I69" s="8">
        <f>'2 - Eltis SlaveAssessment'!BK69+'2 - Eltis SlaveAssessment'!BM69+'2 - Eltis SlaveAssessment'!BO69+'2 - Eltis SlaveAssessment'!BQ69+'2 - Eltis SlaveAssessment'!BS69</f>
        <v>0</v>
      </c>
      <c r="J69" s="8">
        <f>'2 - Eltis SlaveAssessment'!N69+'2 - Eltis SlaveAssessment'!P69+'2 - Eltis SlaveAssessment'!R69+'2 - Eltis SlaveAssessment'!T69+'2 - Eltis SlaveAssessment'!V69+'2 - Eltis SlaveAssessment'!X69+'2 - Eltis SlaveAssessment'!Z69+'2 - Eltis SlaveAssessment'!AB69+'2 - Eltis SlaveAssessment'!AD69+'2 - Eltis SlaveAssessment'!AF69+'2 - Eltis SlaveAssessment'!AH69+'2 - Eltis SlaveAssessment'!AJ69+'2 - Eltis SlaveAssessment'!AL69+'2 - Eltis SlaveAssessment'!AN69+'2 - Eltis SlaveAssessment'!AP69+'2 - Eltis SlaveAssessment'!AR69+'2 - Eltis SlaveAssessment'!AX69+'2 - Eltis SlaveAssessment'!AZ69+'2 - Eltis SlaveAssessment'!BB69+'2 - Eltis SlaveAssessment'!BD69+'2 - Eltis SlaveAssessment'!BF69+'2 - Eltis SlaveAssessment'!BH69</f>
        <v>3005</v>
      </c>
      <c r="K69" s="8">
        <f>'2 - Eltis SlaveAssessment'!O69+'2 - Eltis SlaveAssessment'!Q69+'2 - Eltis SlaveAssessment'!S69+'2 - Eltis SlaveAssessment'!U69+'2 - Eltis SlaveAssessment'!W69+'2 - Eltis SlaveAssessment'!Y69+'2 - Eltis SlaveAssessment'!AA69+'2 - Eltis SlaveAssessment'!AC69+'2 - Eltis SlaveAssessment'!AE69+'2 - Eltis SlaveAssessment'!AG69+'2 - Eltis SlaveAssessment'!AI69+'2 - Eltis SlaveAssessment'!AK69+'2 - Eltis SlaveAssessment'!AM69+'2 - Eltis SlaveAssessment'!AO69+'2 - Eltis SlaveAssessment'!AQ69+'2 - Eltis SlaveAssessment'!AS69+'2 - Eltis SlaveAssessment'!AY69+'2 - Eltis SlaveAssessment'!BA69+'2 - Eltis SlaveAssessment'!BC69+'2 - Eltis SlaveAssessment'!BE69+'2 - Eltis SlaveAssessment'!BG69+'2 - Eltis SlaveAssessment'!BI69</f>
        <v>2385</v>
      </c>
      <c r="M69" s="8">
        <f>'1 - Eltis SlaveVoyages'!GF69</f>
        <v>3367</v>
      </c>
      <c r="N69" s="8">
        <f>'1 - Eltis SlaveVoyages'!GG69</f>
        <v>2683</v>
      </c>
      <c r="O69" s="8">
        <f>'1 - Eltis SlaveVoyages'!BZ69</f>
        <v>630</v>
      </c>
      <c r="P69" s="8">
        <f>'1 - Eltis SlaveVoyages'!CA69</f>
        <v>551</v>
      </c>
      <c r="Q69" s="8">
        <f>'1 - Eltis SlaveVoyages'!CB69</f>
        <v>273</v>
      </c>
      <c r="R69" s="8">
        <f>'1 - Eltis SlaveVoyages'!CC69</f>
        <v>191</v>
      </c>
      <c r="S69" s="8">
        <f>'1 - Eltis SlaveVoyages'!EL69+'1 - Eltis SlaveVoyages'!EN69+'1 - Eltis SlaveVoyages'!EP69+'1 - Eltis SlaveVoyages'!ER69+'1 - Eltis SlaveVoyages'!ET69</f>
        <v>0</v>
      </c>
      <c r="T69" s="8">
        <f>'1 - Eltis SlaveVoyages'!EM69+'1 - Eltis SlaveVoyages'!EO69+'1 - Eltis SlaveVoyages'!EQ69+'1 - Eltis SlaveVoyages'!ES69+'1 - Eltis SlaveVoyages'!EU69</f>
        <v>0</v>
      </c>
      <c r="U69" s="8">
        <f>'1 - Eltis SlaveVoyages'!BR69+'1 - Eltis SlaveVoyages'!BT69+'1 - Eltis SlaveVoyages'!BV69+'1 - Eltis SlaveVoyages'!CF69+'1 - Eltis SlaveVoyages'!CH69+'1 - Eltis SlaveVoyages'!CJ69+'1 - Eltis SlaveVoyages'!CL69+'1 - Eltis SlaveVoyages'!CN69+'1 - Eltis SlaveVoyages'!CP69+'1 - Eltis SlaveVoyages'!CR69+'1 - Eltis SlaveVoyages'!CT69+'1 - Eltis SlaveVoyages'!CV69+'1 - Eltis SlaveVoyages'!CX69+'1 - Eltis SlaveVoyages'!CZ69+'1 - Eltis SlaveVoyages'!DB69+'1 - Eltis SlaveVoyages'!DD69+'1 - Eltis SlaveVoyages'!DF69+'1 - Eltis SlaveVoyages'!DH69+'1 - Eltis SlaveVoyages'!DJ69+'1 - Eltis SlaveVoyages'!DL69+'1 - Eltis SlaveVoyages'!DN69+'1 - Eltis SlaveVoyages'!DP69+'1 - Eltis SlaveVoyages'!DR69+'1 - Eltis SlaveVoyages'!DT69+'1 - Eltis SlaveVoyages'!DV69+'1 - Eltis SlaveVoyages'!DX69+'1 - Eltis SlaveVoyages'!DZ69+'1 - Eltis SlaveVoyages'!EB69+'1 - Eltis SlaveVoyages'!ED69+'1 - Eltis SlaveVoyages'!EF69+'1 - Eltis SlaveVoyages'!EH69+'1 - Eltis SlaveVoyages'!EJ69+'1 - Eltis SlaveVoyages'!FP69+'1 - Eltis SlaveVoyages'!FT69+'1 - Eltis SlaveVoyages'!FV69</f>
        <v>2205</v>
      </c>
      <c r="V69" s="8">
        <f>'1 - Eltis SlaveVoyages'!BS69+'1 - Eltis SlaveVoyages'!BU69+'1 - Eltis SlaveVoyages'!BW69+'1 - Eltis SlaveVoyages'!CG69+'1 - Eltis SlaveVoyages'!CI69+'1 - Eltis SlaveVoyages'!CK69+'1 - Eltis SlaveVoyages'!CM69+'1 - Eltis SlaveVoyages'!CO69+'1 - Eltis SlaveVoyages'!CQ69+'1 - Eltis SlaveVoyages'!CS69+'1 - Eltis SlaveVoyages'!CU69+'1 - Eltis SlaveVoyages'!CW69+'1 - Eltis SlaveVoyages'!CY69+'1 - Eltis SlaveVoyages'!DA69+'1 - Eltis SlaveVoyages'!DC69+'1 - Eltis SlaveVoyages'!DE69+'1 - Eltis SlaveVoyages'!DG69+'1 - Eltis SlaveVoyages'!DI69+'1 - Eltis SlaveVoyages'!DK69+'1 - Eltis SlaveVoyages'!DM69+'1 - Eltis SlaveVoyages'!DO69+'1 - Eltis SlaveVoyages'!DQ69+'1 - Eltis SlaveVoyages'!DS69+'1 - Eltis SlaveVoyages'!DU69+'1 - Eltis SlaveVoyages'!DW69+'1 - Eltis SlaveVoyages'!DY69+'1 - Eltis SlaveVoyages'!EA69+'1 - Eltis SlaveVoyages'!EC69+'1 - Eltis SlaveVoyages'!EE69+'1 - Eltis SlaveVoyages'!EG69+'1 - Eltis SlaveVoyages'!EI69+'1 - Eltis SlaveVoyages'!EK69+'1 - Eltis SlaveVoyages'!FQ69+'1 - Eltis SlaveVoyages'!FU69+'1 - Eltis SlaveVoyages'!FW69</f>
        <v>1734</v>
      </c>
      <c r="AE69" s="11">
        <f t="shared" si="20"/>
        <v>3367</v>
      </c>
      <c r="AG69" s="51">
        <f t="shared" ref="AG69:AG132" si="21">IF(X69&gt;0,(M69+X69),B69)</f>
        <v>4105</v>
      </c>
      <c r="AH69" s="52">
        <f t="shared" ref="AH69:AH132" si="22">IF(AA69&gt;0,(N69+AA69),C69)</f>
        <v>3297</v>
      </c>
      <c r="AI69" s="52">
        <f t="shared" ref="AI69:AI132" si="23">IF(X69&gt;0,O69,D69)</f>
        <v>768</v>
      </c>
      <c r="AJ69" s="52">
        <f t="shared" ref="AJ69:AJ132" si="24">IF(AA69&gt;0,P69,E69)</f>
        <v>677</v>
      </c>
      <c r="AK69" s="52">
        <f t="shared" ref="AK69:AK132" si="25">IF(X69&gt;0,Q69,F69)</f>
        <v>332</v>
      </c>
      <c r="AL69" s="52">
        <f t="shared" ref="AL69:AL132" si="26">IF(AA69&gt;0,R69,G69)</f>
        <v>235</v>
      </c>
      <c r="AM69" s="52">
        <f t="shared" ref="AM69:AM132" si="27">IF(X69&gt;0,S69,H69)</f>
        <v>0</v>
      </c>
      <c r="AN69" s="52">
        <f t="shared" ref="AN69:AN132" si="28">IF(AA69&gt;0,T69,I69)</f>
        <v>0</v>
      </c>
      <c r="AO69" s="52">
        <f t="shared" ref="AO69:AO132" si="29">IF(X69&gt;0,(X69+U69),J69)</f>
        <v>3005</v>
      </c>
      <c r="AP69" s="52">
        <f t="shared" ref="AP69:AP132" si="30">IF(AA69&gt;0,(AA69+V69),K69)</f>
        <v>2385</v>
      </c>
      <c r="AQ69" s="52">
        <f t="shared" ref="AQ69:AQ132" si="31">AG69-AI69-AK69-AM69-AO69</f>
        <v>0</v>
      </c>
      <c r="AR69" s="56">
        <f t="shared" ref="AR69:AR132" si="32">AH69-AJ69-AL69-AN69-AP69</f>
        <v>0</v>
      </c>
      <c r="AT69" s="8" t="str">
        <f>IF('4 - Prijzen'!O73&gt;0,'4 - Prijzen'!O73,"")</f>
        <v/>
      </c>
      <c r="AU69" s="8" t="str">
        <f>IF('4 - Prijzen'!P73&gt;0,'4 - Prijzen'!P73,"")</f>
        <v/>
      </c>
      <c r="AV69" s="8" t="str">
        <f>IF('4 - Prijzen'!BC73&gt;0,'4 - Prijzen'!BC73,"")</f>
        <v/>
      </c>
      <c r="AW69" s="8" t="str">
        <f>IF('4 - Prijzen'!BD73&gt;0,'4 - Prijzen'!BD73,"")</f>
        <v/>
      </c>
      <c r="AY69" s="8" t="str">
        <f>IF('4 - Prijzen'!BF73&gt;0,'4 - Prijzen'!BF73,"")</f>
        <v/>
      </c>
      <c r="AZ69" s="8" t="str">
        <f>IF('4 - Prijzen'!BG73&gt;0,'4 - Prijzen'!BG73,"")</f>
        <v/>
      </c>
      <c r="BA69" s="8" t="str">
        <f>IF('4 - Prijzen'!BV73&gt;0,'4 - Prijzen'!BV73,"")</f>
        <v/>
      </c>
      <c r="BB69" s="8" t="str">
        <f>IF('4 - Prijzen'!BW73&gt;0,'4 - Prijzen'!BW73,"")</f>
        <v/>
      </c>
      <c r="BI69" s="87">
        <f t="shared" si="15"/>
        <v>0.629</v>
      </c>
      <c r="BJ69" s="87">
        <f t="shared" si="16"/>
        <v>0.66666666666666663</v>
      </c>
      <c r="BK69" s="84">
        <f t="shared" ref="BK69:BK132" si="33">(1*BI69)+((1-(1*BI69))*BJ69)</f>
        <v>0.8763333333333333</v>
      </c>
      <c r="CN69">
        <f t="shared" si="17"/>
        <v>90</v>
      </c>
      <c r="CO69">
        <f t="shared" si="17"/>
        <v>110</v>
      </c>
      <c r="CP69" s="8">
        <f t="shared" si="18"/>
        <v>369450</v>
      </c>
      <c r="CQ69" s="8">
        <f t="shared" si="19"/>
        <v>451550</v>
      </c>
    </row>
    <row r="70" spans="1:95" x14ac:dyDescent="0.25">
      <c r="A70">
        <v>1662</v>
      </c>
      <c r="B70" s="8">
        <f>'2 - Eltis SlaveAssessment'!BX70</f>
        <v>2339</v>
      </c>
      <c r="C70" s="8">
        <f>'2 - Eltis SlaveAssessment'!BY70</f>
        <v>2115</v>
      </c>
      <c r="D70" s="8">
        <f>'2 - Eltis SlaveAssessment'!AT70</f>
        <v>344</v>
      </c>
      <c r="E70" s="8">
        <f>'2 - Eltis SlaveAssessment'!AU70</f>
        <v>316</v>
      </c>
      <c r="F70" s="8">
        <f>'2 - Eltis SlaveAssessment'!AV70</f>
        <v>0</v>
      </c>
      <c r="G70" s="8">
        <f>'2 - Eltis SlaveAssessment'!AW70</f>
        <v>0</v>
      </c>
      <c r="H70" s="8">
        <f>'2 - Eltis SlaveAssessment'!BJ70+'2 - Eltis SlaveAssessment'!BL70+'2 - Eltis SlaveAssessment'!BN70+'2 - Eltis SlaveAssessment'!BP70+'2 - Eltis SlaveAssessment'!BR70</f>
        <v>0</v>
      </c>
      <c r="I70" s="8">
        <f>'2 - Eltis SlaveAssessment'!BK70+'2 - Eltis SlaveAssessment'!BM70+'2 - Eltis SlaveAssessment'!BO70+'2 - Eltis SlaveAssessment'!BQ70+'2 - Eltis SlaveAssessment'!BS70</f>
        <v>0</v>
      </c>
      <c r="J70" s="8">
        <f>'2 - Eltis SlaveAssessment'!N70+'2 - Eltis SlaveAssessment'!P70+'2 - Eltis SlaveAssessment'!R70+'2 - Eltis SlaveAssessment'!T70+'2 - Eltis SlaveAssessment'!V70+'2 - Eltis SlaveAssessment'!X70+'2 - Eltis SlaveAssessment'!Z70+'2 - Eltis SlaveAssessment'!AB70+'2 - Eltis SlaveAssessment'!AD70+'2 - Eltis SlaveAssessment'!AF70+'2 - Eltis SlaveAssessment'!AH70+'2 - Eltis SlaveAssessment'!AJ70+'2 - Eltis SlaveAssessment'!AL70+'2 - Eltis SlaveAssessment'!AN70+'2 - Eltis SlaveAssessment'!AP70+'2 - Eltis SlaveAssessment'!AR70+'2 - Eltis SlaveAssessment'!AX70+'2 - Eltis SlaveAssessment'!AZ70+'2 - Eltis SlaveAssessment'!BB70+'2 - Eltis SlaveAssessment'!BD70+'2 - Eltis SlaveAssessment'!BF70+'2 - Eltis SlaveAssessment'!BH70</f>
        <v>1995</v>
      </c>
      <c r="K70" s="8">
        <f>'2 - Eltis SlaveAssessment'!O70+'2 - Eltis SlaveAssessment'!Q70+'2 - Eltis SlaveAssessment'!S70+'2 - Eltis SlaveAssessment'!U70+'2 - Eltis SlaveAssessment'!W70+'2 - Eltis SlaveAssessment'!Y70+'2 - Eltis SlaveAssessment'!AA70+'2 - Eltis SlaveAssessment'!AC70+'2 - Eltis SlaveAssessment'!AE70+'2 - Eltis SlaveAssessment'!AG70+'2 - Eltis SlaveAssessment'!AI70+'2 - Eltis SlaveAssessment'!AK70+'2 - Eltis SlaveAssessment'!AM70+'2 - Eltis SlaveAssessment'!AO70+'2 - Eltis SlaveAssessment'!AQ70+'2 - Eltis SlaveAssessment'!AS70+'2 - Eltis SlaveAssessment'!AY70+'2 - Eltis SlaveAssessment'!BA70+'2 - Eltis SlaveAssessment'!BC70+'2 - Eltis SlaveAssessment'!BE70+'2 - Eltis SlaveAssessment'!BG70+'2 - Eltis SlaveAssessment'!BI70</f>
        <v>1799</v>
      </c>
      <c r="M70" s="8">
        <f>'1 - Eltis SlaveVoyages'!GF70</f>
        <v>2199</v>
      </c>
      <c r="N70" s="8">
        <f>'1 - Eltis SlaveVoyages'!GG70</f>
        <v>1732</v>
      </c>
      <c r="O70" s="8">
        <f>'1 - Eltis SlaveVoyages'!BZ70</f>
        <v>47</v>
      </c>
      <c r="P70" s="8">
        <f>'1 - Eltis SlaveVoyages'!CA70</f>
        <v>38</v>
      </c>
      <c r="Q70" s="8">
        <f>'1 - Eltis SlaveVoyages'!CB70</f>
        <v>0</v>
      </c>
      <c r="R70" s="8">
        <f>'1 - Eltis SlaveVoyages'!CC70</f>
        <v>0</v>
      </c>
      <c r="S70" s="8">
        <f>'1 - Eltis SlaveVoyages'!EL70+'1 - Eltis SlaveVoyages'!EN70+'1 - Eltis SlaveVoyages'!EP70+'1 - Eltis SlaveVoyages'!ER70+'1 - Eltis SlaveVoyages'!ET70</f>
        <v>0</v>
      </c>
      <c r="T70" s="8">
        <f>'1 - Eltis SlaveVoyages'!EM70+'1 - Eltis SlaveVoyages'!EO70+'1 - Eltis SlaveVoyages'!EQ70+'1 - Eltis SlaveVoyages'!ES70+'1 - Eltis SlaveVoyages'!EU70</f>
        <v>0</v>
      </c>
      <c r="U70" s="8">
        <f>'1 - Eltis SlaveVoyages'!BR70+'1 - Eltis SlaveVoyages'!BT70+'1 - Eltis SlaveVoyages'!BV70+'1 - Eltis SlaveVoyages'!CF70+'1 - Eltis SlaveVoyages'!CH70+'1 - Eltis SlaveVoyages'!CJ70+'1 - Eltis SlaveVoyages'!CL70+'1 - Eltis SlaveVoyages'!CN70+'1 - Eltis SlaveVoyages'!CP70+'1 - Eltis SlaveVoyages'!CR70+'1 - Eltis SlaveVoyages'!CT70+'1 - Eltis SlaveVoyages'!CV70+'1 - Eltis SlaveVoyages'!CX70+'1 - Eltis SlaveVoyages'!CZ70+'1 - Eltis SlaveVoyages'!DB70+'1 - Eltis SlaveVoyages'!DD70+'1 - Eltis SlaveVoyages'!DF70+'1 - Eltis SlaveVoyages'!DH70+'1 - Eltis SlaveVoyages'!DJ70+'1 - Eltis SlaveVoyages'!DL70+'1 - Eltis SlaveVoyages'!DN70+'1 - Eltis SlaveVoyages'!DP70+'1 - Eltis SlaveVoyages'!DR70+'1 - Eltis SlaveVoyages'!DT70+'1 - Eltis SlaveVoyages'!DV70+'1 - Eltis SlaveVoyages'!DX70+'1 - Eltis SlaveVoyages'!DZ70+'1 - Eltis SlaveVoyages'!EB70+'1 - Eltis SlaveVoyages'!ED70+'1 - Eltis SlaveVoyages'!EF70+'1 - Eltis SlaveVoyages'!EH70+'1 - Eltis SlaveVoyages'!EJ70+'1 - Eltis SlaveVoyages'!FP70+'1 - Eltis SlaveVoyages'!FT70+'1 - Eltis SlaveVoyages'!FV70</f>
        <v>1824</v>
      </c>
      <c r="V70" s="8">
        <f>'1 - Eltis SlaveVoyages'!BS70+'1 - Eltis SlaveVoyages'!BU70+'1 - Eltis SlaveVoyages'!BW70+'1 - Eltis SlaveVoyages'!CG70+'1 - Eltis SlaveVoyages'!CI70+'1 - Eltis SlaveVoyages'!CK70+'1 - Eltis SlaveVoyages'!CM70+'1 - Eltis SlaveVoyages'!CO70+'1 - Eltis SlaveVoyages'!CQ70+'1 - Eltis SlaveVoyages'!CS70+'1 - Eltis SlaveVoyages'!CU70+'1 - Eltis SlaveVoyages'!CW70+'1 - Eltis SlaveVoyages'!CY70+'1 - Eltis SlaveVoyages'!DA70+'1 - Eltis SlaveVoyages'!DC70+'1 - Eltis SlaveVoyages'!DE70+'1 - Eltis SlaveVoyages'!DG70+'1 - Eltis SlaveVoyages'!DI70+'1 - Eltis SlaveVoyages'!DK70+'1 - Eltis SlaveVoyages'!DM70+'1 - Eltis SlaveVoyages'!DO70+'1 - Eltis SlaveVoyages'!DQ70+'1 - Eltis SlaveVoyages'!DS70+'1 - Eltis SlaveVoyages'!DU70+'1 - Eltis SlaveVoyages'!DW70+'1 - Eltis SlaveVoyages'!DY70+'1 - Eltis SlaveVoyages'!EA70+'1 - Eltis SlaveVoyages'!EC70+'1 - Eltis SlaveVoyages'!EE70+'1 - Eltis SlaveVoyages'!EG70+'1 - Eltis SlaveVoyages'!EI70+'1 - Eltis SlaveVoyages'!EK70+'1 - Eltis SlaveVoyages'!FQ70+'1 - Eltis SlaveVoyages'!FU70+'1 - Eltis SlaveVoyages'!FW70</f>
        <v>1409</v>
      </c>
      <c r="AE70" s="11">
        <f t="shared" si="20"/>
        <v>2199</v>
      </c>
      <c r="AG70" s="51">
        <f t="shared" si="21"/>
        <v>2339</v>
      </c>
      <c r="AH70" s="52">
        <f t="shared" si="22"/>
        <v>2115</v>
      </c>
      <c r="AI70" s="52">
        <f t="shared" si="23"/>
        <v>344</v>
      </c>
      <c r="AJ70" s="52">
        <f t="shared" si="24"/>
        <v>316</v>
      </c>
      <c r="AK70" s="52">
        <f t="shared" si="25"/>
        <v>0</v>
      </c>
      <c r="AL70" s="52">
        <f t="shared" si="26"/>
        <v>0</v>
      </c>
      <c r="AM70" s="52">
        <f t="shared" si="27"/>
        <v>0</v>
      </c>
      <c r="AN70" s="52">
        <f t="shared" si="28"/>
        <v>0</v>
      </c>
      <c r="AO70" s="52">
        <f t="shared" si="29"/>
        <v>1995</v>
      </c>
      <c r="AP70" s="52">
        <f t="shared" si="30"/>
        <v>1799</v>
      </c>
      <c r="AQ70" s="52">
        <f t="shared" si="31"/>
        <v>0</v>
      </c>
      <c r="AR70" s="56">
        <f t="shared" si="32"/>
        <v>0</v>
      </c>
      <c r="AT70" s="8" t="str">
        <f>IF('4 - Prijzen'!O74&gt;0,'4 - Prijzen'!O74,"")</f>
        <v/>
      </c>
      <c r="AU70" s="8" t="str">
        <f>IF('4 - Prijzen'!P74&gt;0,'4 - Prijzen'!P74,"")</f>
        <v/>
      </c>
      <c r="AV70" s="8" t="str">
        <f>IF('4 - Prijzen'!BC74&gt;0,'4 - Prijzen'!BC74,"")</f>
        <v/>
      </c>
      <c r="AW70" s="8" t="str">
        <f>IF('4 - Prijzen'!BD74&gt;0,'4 - Prijzen'!BD74,"")</f>
        <v/>
      </c>
      <c r="AY70" s="8" t="str">
        <f>IF('4 - Prijzen'!BF74&gt;0,'4 - Prijzen'!BF74,"")</f>
        <v/>
      </c>
      <c r="AZ70" s="8" t="str">
        <f>IF('4 - Prijzen'!BG74&gt;0,'4 - Prijzen'!BG74,"")</f>
        <v/>
      </c>
      <c r="BA70" s="8" t="str">
        <f>IF('4 - Prijzen'!BV74&gt;0,'4 - Prijzen'!BV74,"")</f>
        <v/>
      </c>
      <c r="BB70" s="8" t="str">
        <f>IF('4 - Prijzen'!BW74&gt;0,'4 - Prijzen'!BW74,"")</f>
        <v/>
      </c>
      <c r="BI70" s="87">
        <f t="shared" ref="BI70:BI133" si="34">BI69</f>
        <v>0.629</v>
      </c>
      <c r="BJ70" s="87">
        <f t="shared" ref="BJ70:BJ133" si="35">BJ69</f>
        <v>0.66666666666666663</v>
      </c>
      <c r="BK70" s="84">
        <f t="shared" si="33"/>
        <v>0.8763333333333333</v>
      </c>
      <c r="CN70">
        <f t="shared" ref="CN70:CO133" si="36">CN69</f>
        <v>90</v>
      </c>
      <c r="CO70">
        <f t="shared" si="36"/>
        <v>110</v>
      </c>
      <c r="CP70" s="8">
        <f t="shared" ref="CP70:CP133" si="37">IF(CG70,MIN(CG70:CH70),CN70*AG70)</f>
        <v>210510</v>
      </c>
      <c r="CQ70" s="8">
        <f t="shared" ref="CQ70:CQ133" si="38">IF(CG70,MAX(CG70:CH70),CO70*AG70)</f>
        <v>257290</v>
      </c>
    </row>
    <row r="71" spans="1:95" x14ac:dyDescent="0.25">
      <c r="A71">
        <v>1663</v>
      </c>
      <c r="B71" s="8">
        <f>'2 - Eltis SlaveAssessment'!BX71</f>
        <v>3618</v>
      </c>
      <c r="C71" s="8">
        <f>'2 - Eltis SlaveAssessment'!BY71</f>
        <v>2974</v>
      </c>
      <c r="D71" s="8">
        <f>'2 - Eltis SlaveAssessment'!AT71</f>
        <v>1806</v>
      </c>
      <c r="E71" s="8">
        <f>'2 - Eltis SlaveAssessment'!AU71</f>
        <v>1504</v>
      </c>
      <c r="F71" s="8">
        <f>'2 - Eltis SlaveAssessment'!AV71</f>
        <v>303</v>
      </c>
      <c r="G71" s="8">
        <f>'2 - Eltis SlaveAssessment'!AW71</f>
        <v>212</v>
      </c>
      <c r="H71" s="8">
        <f>'2 - Eltis SlaveAssessment'!BJ71+'2 - Eltis SlaveAssessment'!BL71+'2 - Eltis SlaveAssessment'!BN71+'2 - Eltis SlaveAssessment'!BP71+'2 - Eltis SlaveAssessment'!BR71</f>
        <v>0</v>
      </c>
      <c r="I71" s="8">
        <f>'2 - Eltis SlaveAssessment'!BK71+'2 - Eltis SlaveAssessment'!BM71+'2 - Eltis SlaveAssessment'!BO71+'2 - Eltis SlaveAssessment'!BQ71+'2 - Eltis SlaveAssessment'!BS71</f>
        <v>0</v>
      </c>
      <c r="J71" s="8">
        <f>'2 - Eltis SlaveAssessment'!N71+'2 - Eltis SlaveAssessment'!P71+'2 - Eltis SlaveAssessment'!R71+'2 - Eltis SlaveAssessment'!T71+'2 - Eltis SlaveAssessment'!V71+'2 - Eltis SlaveAssessment'!X71+'2 - Eltis SlaveAssessment'!Z71+'2 - Eltis SlaveAssessment'!AB71+'2 - Eltis SlaveAssessment'!AD71+'2 - Eltis SlaveAssessment'!AF71+'2 - Eltis SlaveAssessment'!AH71+'2 - Eltis SlaveAssessment'!AJ71+'2 - Eltis SlaveAssessment'!AL71+'2 - Eltis SlaveAssessment'!AN71+'2 - Eltis SlaveAssessment'!AP71+'2 - Eltis SlaveAssessment'!AR71+'2 - Eltis SlaveAssessment'!AX71+'2 - Eltis SlaveAssessment'!AZ71+'2 - Eltis SlaveAssessment'!BB71+'2 - Eltis SlaveAssessment'!BD71+'2 - Eltis SlaveAssessment'!BF71+'2 - Eltis SlaveAssessment'!BH71</f>
        <v>1004</v>
      </c>
      <c r="K71" s="8">
        <f>'2 - Eltis SlaveAssessment'!O71+'2 - Eltis SlaveAssessment'!Q71+'2 - Eltis SlaveAssessment'!S71+'2 - Eltis SlaveAssessment'!U71+'2 - Eltis SlaveAssessment'!W71+'2 - Eltis SlaveAssessment'!Y71+'2 - Eltis SlaveAssessment'!AA71+'2 - Eltis SlaveAssessment'!AC71+'2 - Eltis SlaveAssessment'!AE71+'2 - Eltis SlaveAssessment'!AG71+'2 - Eltis SlaveAssessment'!AI71+'2 - Eltis SlaveAssessment'!AK71+'2 - Eltis SlaveAssessment'!AM71+'2 - Eltis SlaveAssessment'!AO71+'2 - Eltis SlaveAssessment'!AQ71+'2 - Eltis SlaveAssessment'!AS71+'2 - Eltis SlaveAssessment'!AY71+'2 - Eltis SlaveAssessment'!BA71+'2 - Eltis SlaveAssessment'!BC71+'2 - Eltis SlaveAssessment'!BE71+'2 - Eltis SlaveAssessment'!BG71+'2 - Eltis SlaveAssessment'!BI71</f>
        <v>867</v>
      </c>
      <c r="M71" s="8">
        <f>'1 - Eltis SlaveVoyages'!GF71</f>
        <v>3258</v>
      </c>
      <c r="N71" s="8">
        <f>'1 - Eltis SlaveVoyages'!GG71</f>
        <v>2677</v>
      </c>
      <c r="O71" s="8">
        <f>'1 - Eltis SlaveVoyages'!BZ71</f>
        <v>1625</v>
      </c>
      <c r="P71" s="8">
        <f>'1 - Eltis SlaveVoyages'!CA71</f>
        <v>1355</v>
      </c>
      <c r="Q71" s="8">
        <f>'1 - Eltis SlaveVoyages'!CB71</f>
        <v>273</v>
      </c>
      <c r="R71" s="8">
        <f>'1 - Eltis SlaveVoyages'!CC71</f>
        <v>191</v>
      </c>
      <c r="S71" s="8">
        <f>'1 - Eltis SlaveVoyages'!EL71+'1 - Eltis SlaveVoyages'!EN71+'1 - Eltis SlaveVoyages'!EP71+'1 - Eltis SlaveVoyages'!ER71+'1 - Eltis SlaveVoyages'!ET71</f>
        <v>0</v>
      </c>
      <c r="T71" s="8">
        <f>'1 - Eltis SlaveVoyages'!EM71+'1 - Eltis SlaveVoyages'!EO71+'1 - Eltis SlaveVoyages'!EQ71+'1 - Eltis SlaveVoyages'!ES71+'1 - Eltis SlaveVoyages'!EU71</f>
        <v>0</v>
      </c>
      <c r="U71" s="8">
        <f>'1 - Eltis SlaveVoyages'!BR71+'1 - Eltis SlaveVoyages'!BT71+'1 - Eltis SlaveVoyages'!BV71+'1 - Eltis SlaveVoyages'!CF71+'1 - Eltis SlaveVoyages'!CH71+'1 - Eltis SlaveVoyages'!CJ71+'1 - Eltis SlaveVoyages'!CL71+'1 - Eltis SlaveVoyages'!CN71+'1 - Eltis SlaveVoyages'!CP71+'1 - Eltis SlaveVoyages'!CR71+'1 - Eltis SlaveVoyages'!CT71+'1 - Eltis SlaveVoyages'!CV71+'1 - Eltis SlaveVoyages'!CX71+'1 - Eltis SlaveVoyages'!CZ71+'1 - Eltis SlaveVoyages'!DB71+'1 - Eltis SlaveVoyages'!DD71+'1 - Eltis SlaveVoyages'!DF71+'1 - Eltis SlaveVoyages'!DH71+'1 - Eltis SlaveVoyages'!DJ71+'1 - Eltis SlaveVoyages'!DL71+'1 - Eltis SlaveVoyages'!DN71+'1 - Eltis SlaveVoyages'!DP71+'1 - Eltis SlaveVoyages'!DR71+'1 - Eltis SlaveVoyages'!DT71+'1 - Eltis SlaveVoyages'!DV71+'1 - Eltis SlaveVoyages'!DX71+'1 - Eltis SlaveVoyages'!DZ71+'1 - Eltis SlaveVoyages'!EB71+'1 - Eltis SlaveVoyages'!ED71+'1 - Eltis SlaveVoyages'!EF71+'1 - Eltis SlaveVoyages'!EH71+'1 - Eltis SlaveVoyages'!EJ71+'1 - Eltis SlaveVoyages'!FP71+'1 - Eltis SlaveVoyages'!FT71+'1 - Eltis SlaveVoyages'!FV71</f>
        <v>905</v>
      </c>
      <c r="V71" s="8">
        <f>'1 - Eltis SlaveVoyages'!BS71+'1 - Eltis SlaveVoyages'!BU71+'1 - Eltis SlaveVoyages'!BW71+'1 - Eltis SlaveVoyages'!CG71+'1 - Eltis SlaveVoyages'!CI71+'1 - Eltis SlaveVoyages'!CK71+'1 - Eltis SlaveVoyages'!CM71+'1 - Eltis SlaveVoyages'!CO71+'1 - Eltis SlaveVoyages'!CQ71+'1 - Eltis SlaveVoyages'!CS71+'1 - Eltis SlaveVoyages'!CU71+'1 - Eltis SlaveVoyages'!CW71+'1 - Eltis SlaveVoyages'!CY71+'1 - Eltis SlaveVoyages'!DA71+'1 - Eltis SlaveVoyages'!DC71+'1 - Eltis SlaveVoyages'!DE71+'1 - Eltis SlaveVoyages'!DG71+'1 - Eltis SlaveVoyages'!DI71+'1 - Eltis SlaveVoyages'!DK71+'1 - Eltis SlaveVoyages'!DM71+'1 - Eltis SlaveVoyages'!DO71+'1 - Eltis SlaveVoyages'!DQ71+'1 - Eltis SlaveVoyages'!DS71+'1 - Eltis SlaveVoyages'!DU71+'1 - Eltis SlaveVoyages'!DW71+'1 - Eltis SlaveVoyages'!DY71+'1 - Eltis SlaveVoyages'!EA71+'1 - Eltis SlaveVoyages'!EC71+'1 - Eltis SlaveVoyages'!EE71+'1 - Eltis SlaveVoyages'!EG71+'1 - Eltis SlaveVoyages'!EI71+'1 - Eltis SlaveVoyages'!EK71+'1 - Eltis SlaveVoyages'!FQ71+'1 - Eltis SlaveVoyages'!FU71+'1 - Eltis SlaveVoyages'!FW71</f>
        <v>781</v>
      </c>
      <c r="AE71" s="11">
        <f t="shared" si="20"/>
        <v>3258</v>
      </c>
      <c r="AG71" s="51">
        <f t="shared" si="21"/>
        <v>3618</v>
      </c>
      <c r="AH71" s="52">
        <f t="shared" si="22"/>
        <v>2974</v>
      </c>
      <c r="AI71" s="52">
        <f t="shared" si="23"/>
        <v>1806</v>
      </c>
      <c r="AJ71" s="52">
        <f t="shared" si="24"/>
        <v>1504</v>
      </c>
      <c r="AK71" s="52">
        <f t="shared" si="25"/>
        <v>303</v>
      </c>
      <c r="AL71" s="52">
        <f t="shared" si="26"/>
        <v>212</v>
      </c>
      <c r="AM71" s="52">
        <f t="shared" si="27"/>
        <v>0</v>
      </c>
      <c r="AN71" s="52">
        <f t="shared" si="28"/>
        <v>0</v>
      </c>
      <c r="AO71" s="52">
        <f t="shared" si="29"/>
        <v>1004</v>
      </c>
      <c r="AP71" s="52">
        <f t="shared" si="30"/>
        <v>867</v>
      </c>
      <c r="AQ71" s="52">
        <f t="shared" si="31"/>
        <v>505</v>
      </c>
      <c r="AR71" s="56">
        <f t="shared" si="32"/>
        <v>391</v>
      </c>
      <c r="AT71" s="8" t="str">
        <f>IF('4 - Prijzen'!O75&gt;0,'4 - Prijzen'!O75,"")</f>
        <v/>
      </c>
      <c r="AU71" s="8" t="str">
        <f>IF('4 - Prijzen'!P75&gt;0,'4 - Prijzen'!P75,"")</f>
        <v/>
      </c>
      <c r="AV71" s="8" t="str">
        <f>IF('4 - Prijzen'!BC75&gt;0,'4 - Prijzen'!BC75,"")</f>
        <v/>
      </c>
      <c r="AW71" s="8" t="str">
        <f>IF('4 - Prijzen'!BD75&gt;0,'4 - Prijzen'!BD75,"")</f>
        <v/>
      </c>
      <c r="AY71" s="8" t="str">
        <f>IF('4 - Prijzen'!BF75&gt;0,'4 - Prijzen'!BF75,"")</f>
        <v/>
      </c>
      <c r="AZ71" s="8" t="str">
        <f>IF('4 - Prijzen'!BG75&gt;0,'4 - Prijzen'!BG75,"")</f>
        <v/>
      </c>
      <c r="BA71" s="8" t="str">
        <f>IF('4 - Prijzen'!BV75&gt;0,'4 - Prijzen'!BV75,"")</f>
        <v/>
      </c>
      <c r="BB71" s="8" t="str">
        <f>IF('4 - Prijzen'!BW75&gt;0,'4 - Prijzen'!BW75,"")</f>
        <v/>
      </c>
      <c r="BI71" s="87">
        <f t="shared" si="34"/>
        <v>0.629</v>
      </c>
      <c r="BJ71" s="87">
        <f t="shared" si="35"/>
        <v>0.66666666666666663</v>
      </c>
      <c r="BK71" s="84">
        <f t="shared" si="33"/>
        <v>0.8763333333333333</v>
      </c>
      <c r="CN71">
        <f t="shared" si="36"/>
        <v>90</v>
      </c>
      <c r="CO71">
        <f t="shared" si="36"/>
        <v>110</v>
      </c>
      <c r="CP71" s="8">
        <f t="shared" si="37"/>
        <v>325620</v>
      </c>
      <c r="CQ71" s="8">
        <f t="shared" si="38"/>
        <v>397980</v>
      </c>
    </row>
    <row r="72" spans="1:95" x14ac:dyDescent="0.25">
      <c r="A72">
        <v>1664</v>
      </c>
      <c r="B72" s="8">
        <f>'2 - Eltis SlaveAssessment'!BX72</f>
        <v>5260</v>
      </c>
      <c r="C72" s="8">
        <f>'2 - Eltis SlaveAssessment'!BY72</f>
        <v>4372</v>
      </c>
      <c r="D72" s="8">
        <f>'2 - Eltis SlaveAssessment'!AT72</f>
        <v>1995</v>
      </c>
      <c r="E72" s="8">
        <f>'2 - Eltis SlaveAssessment'!AU72</f>
        <v>1677</v>
      </c>
      <c r="F72" s="8">
        <f>'2 - Eltis SlaveAssessment'!AV72</f>
        <v>0</v>
      </c>
      <c r="G72" s="8">
        <f>'2 - Eltis SlaveAssessment'!AW72</f>
        <v>0</v>
      </c>
      <c r="H72" s="8">
        <f>'2 - Eltis SlaveAssessment'!BJ72+'2 - Eltis SlaveAssessment'!BL72+'2 - Eltis SlaveAssessment'!BN72+'2 - Eltis SlaveAssessment'!BP72+'2 - Eltis SlaveAssessment'!BR72</f>
        <v>424</v>
      </c>
      <c r="I72" s="8">
        <f>'2 - Eltis SlaveAssessment'!BK72+'2 - Eltis SlaveAssessment'!BM72+'2 - Eltis SlaveAssessment'!BO72+'2 - Eltis SlaveAssessment'!BQ72+'2 - Eltis SlaveAssessment'!BS72</f>
        <v>368</v>
      </c>
      <c r="J72" s="8">
        <f>'2 - Eltis SlaveAssessment'!N72+'2 - Eltis SlaveAssessment'!P72+'2 - Eltis SlaveAssessment'!R72+'2 - Eltis SlaveAssessment'!T72+'2 - Eltis SlaveAssessment'!V72+'2 - Eltis SlaveAssessment'!X72+'2 - Eltis SlaveAssessment'!Z72+'2 - Eltis SlaveAssessment'!AB72+'2 - Eltis SlaveAssessment'!AD72+'2 - Eltis SlaveAssessment'!AF72+'2 - Eltis SlaveAssessment'!AH72+'2 - Eltis SlaveAssessment'!AJ72+'2 - Eltis SlaveAssessment'!AL72+'2 - Eltis SlaveAssessment'!AN72+'2 - Eltis SlaveAssessment'!AP72+'2 - Eltis SlaveAssessment'!AR72+'2 - Eltis SlaveAssessment'!AX72+'2 - Eltis SlaveAssessment'!AZ72+'2 - Eltis SlaveAssessment'!BB72+'2 - Eltis SlaveAssessment'!BD72+'2 - Eltis SlaveAssessment'!BF72+'2 - Eltis SlaveAssessment'!BH72</f>
        <v>2373</v>
      </c>
      <c r="K72" s="8">
        <f>'2 - Eltis SlaveAssessment'!O72+'2 - Eltis SlaveAssessment'!Q72+'2 - Eltis SlaveAssessment'!S72+'2 - Eltis SlaveAssessment'!U72+'2 - Eltis SlaveAssessment'!W72+'2 - Eltis SlaveAssessment'!Y72+'2 - Eltis SlaveAssessment'!AA72+'2 - Eltis SlaveAssessment'!AC72+'2 - Eltis SlaveAssessment'!AE72+'2 - Eltis SlaveAssessment'!AG72+'2 - Eltis SlaveAssessment'!AI72+'2 - Eltis SlaveAssessment'!AK72+'2 - Eltis SlaveAssessment'!AM72+'2 - Eltis SlaveAssessment'!AO72+'2 - Eltis SlaveAssessment'!AQ72+'2 - Eltis SlaveAssessment'!AS72+'2 - Eltis SlaveAssessment'!AY72+'2 - Eltis SlaveAssessment'!BA72+'2 - Eltis SlaveAssessment'!BC72+'2 - Eltis SlaveAssessment'!BE72+'2 - Eltis SlaveAssessment'!BG72+'2 - Eltis SlaveAssessment'!BI72</f>
        <v>1940</v>
      </c>
      <c r="M72" s="8">
        <f>'1 - Eltis SlaveVoyages'!GF72</f>
        <v>4735</v>
      </c>
      <c r="N72" s="8">
        <f>'1 - Eltis SlaveVoyages'!GG72</f>
        <v>3937</v>
      </c>
      <c r="O72" s="8">
        <f>'1 - Eltis SlaveVoyages'!BZ72</f>
        <v>1796</v>
      </c>
      <c r="P72" s="8">
        <f>'1 - Eltis SlaveVoyages'!CA72</f>
        <v>1511</v>
      </c>
      <c r="Q72" s="8">
        <f>'1 - Eltis SlaveVoyages'!CB72</f>
        <v>0</v>
      </c>
      <c r="R72" s="8">
        <f>'1 - Eltis SlaveVoyages'!CC72</f>
        <v>0</v>
      </c>
      <c r="S72" s="8">
        <f>'1 - Eltis SlaveVoyages'!EL72+'1 - Eltis SlaveVoyages'!EN72+'1 - Eltis SlaveVoyages'!EP72+'1 - Eltis SlaveVoyages'!ER72+'1 - Eltis SlaveVoyages'!ET72</f>
        <v>382</v>
      </c>
      <c r="T72" s="8">
        <f>'1 - Eltis SlaveVoyages'!EM72+'1 - Eltis SlaveVoyages'!EO72+'1 - Eltis SlaveVoyages'!EQ72+'1 - Eltis SlaveVoyages'!ES72+'1 - Eltis SlaveVoyages'!EU72</f>
        <v>331</v>
      </c>
      <c r="U72" s="8">
        <f>'1 - Eltis SlaveVoyages'!BR72+'1 - Eltis SlaveVoyages'!BT72+'1 - Eltis SlaveVoyages'!BV72+'1 - Eltis SlaveVoyages'!CF72+'1 - Eltis SlaveVoyages'!CH72+'1 - Eltis SlaveVoyages'!CJ72+'1 - Eltis SlaveVoyages'!CL72+'1 - Eltis SlaveVoyages'!CN72+'1 - Eltis SlaveVoyages'!CP72+'1 - Eltis SlaveVoyages'!CR72+'1 - Eltis SlaveVoyages'!CT72+'1 - Eltis SlaveVoyages'!CV72+'1 - Eltis SlaveVoyages'!CX72+'1 - Eltis SlaveVoyages'!CZ72+'1 - Eltis SlaveVoyages'!DB72+'1 - Eltis SlaveVoyages'!DD72+'1 - Eltis SlaveVoyages'!DF72+'1 - Eltis SlaveVoyages'!DH72+'1 - Eltis SlaveVoyages'!DJ72+'1 - Eltis SlaveVoyages'!DL72+'1 - Eltis SlaveVoyages'!DN72+'1 - Eltis SlaveVoyages'!DP72+'1 - Eltis SlaveVoyages'!DR72+'1 - Eltis SlaveVoyages'!DT72+'1 - Eltis SlaveVoyages'!DV72+'1 - Eltis SlaveVoyages'!DX72+'1 - Eltis SlaveVoyages'!DZ72+'1 - Eltis SlaveVoyages'!EB72+'1 - Eltis SlaveVoyages'!ED72+'1 - Eltis SlaveVoyages'!EF72+'1 - Eltis SlaveVoyages'!EH72+'1 - Eltis SlaveVoyages'!EJ72+'1 - Eltis SlaveVoyages'!FP72+'1 - Eltis SlaveVoyages'!FT72+'1 - Eltis SlaveVoyages'!FV72</f>
        <v>2136</v>
      </c>
      <c r="V72" s="8">
        <f>'1 - Eltis SlaveVoyages'!BS72+'1 - Eltis SlaveVoyages'!BU72+'1 - Eltis SlaveVoyages'!BW72+'1 - Eltis SlaveVoyages'!CG72+'1 - Eltis SlaveVoyages'!CI72+'1 - Eltis SlaveVoyages'!CK72+'1 - Eltis SlaveVoyages'!CM72+'1 - Eltis SlaveVoyages'!CO72+'1 - Eltis SlaveVoyages'!CQ72+'1 - Eltis SlaveVoyages'!CS72+'1 - Eltis SlaveVoyages'!CU72+'1 - Eltis SlaveVoyages'!CW72+'1 - Eltis SlaveVoyages'!CY72+'1 - Eltis SlaveVoyages'!DA72+'1 - Eltis SlaveVoyages'!DC72+'1 - Eltis SlaveVoyages'!DE72+'1 - Eltis SlaveVoyages'!DG72+'1 - Eltis SlaveVoyages'!DI72+'1 - Eltis SlaveVoyages'!DK72+'1 - Eltis SlaveVoyages'!DM72+'1 - Eltis SlaveVoyages'!DO72+'1 - Eltis SlaveVoyages'!DQ72+'1 - Eltis SlaveVoyages'!DS72+'1 - Eltis SlaveVoyages'!DU72+'1 - Eltis SlaveVoyages'!DW72+'1 - Eltis SlaveVoyages'!DY72+'1 - Eltis SlaveVoyages'!EA72+'1 - Eltis SlaveVoyages'!EC72+'1 - Eltis SlaveVoyages'!EE72+'1 - Eltis SlaveVoyages'!EG72+'1 - Eltis SlaveVoyages'!EI72+'1 - Eltis SlaveVoyages'!EK72+'1 - Eltis SlaveVoyages'!FQ72+'1 - Eltis SlaveVoyages'!FU72+'1 - Eltis SlaveVoyages'!FW72</f>
        <v>1747</v>
      </c>
      <c r="AE72" s="11">
        <f t="shared" si="20"/>
        <v>4735</v>
      </c>
      <c r="AG72" s="51">
        <f t="shared" si="21"/>
        <v>5260</v>
      </c>
      <c r="AH72" s="52">
        <f t="shared" si="22"/>
        <v>4372</v>
      </c>
      <c r="AI72" s="52">
        <f t="shared" si="23"/>
        <v>1995</v>
      </c>
      <c r="AJ72" s="52">
        <f t="shared" si="24"/>
        <v>1677</v>
      </c>
      <c r="AK72" s="52">
        <f t="shared" si="25"/>
        <v>0</v>
      </c>
      <c r="AL72" s="52">
        <f t="shared" si="26"/>
        <v>0</v>
      </c>
      <c r="AM72" s="52">
        <f t="shared" si="27"/>
        <v>424</v>
      </c>
      <c r="AN72" s="52">
        <f t="shared" si="28"/>
        <v>368</v>
      </c>
      <c r="AO72" s="52">
        <f t="shared" si="29"/>
        <v>2373</v>
      </c>
      <c r="AP72" s="52">
        <f t="shared" si="30"/>
        <v>1940</v>
      </c>
      <c r="AQ72" s="52">
        <f t="shared" si="31"/>
        <v>468</v>
      </c>
      <c r="AR72" s="56">
        <f t="shared" si="32"/>
        <v>387</v>
      </c>
      <c r="AT72" s="8" t="str">
        <f>IF('4 - Prijzen'!O76&gt;0,'4 - Prijzen'!O76,"")</f>
        <v/>
      </c>
      <c r="AU72" s="8" t="str">
        <f>IF('4 - Prijzen'!P76&gt;0,'4 - Prijzen'!P76,"")</f>
        <v/>
      </c>
      <c r="AV72" s="8" t="str">
        <f>IF('4 - Prijzen'!BC76&gt;0,'4 - Prijzen'!BC76,"")</f>
        <v/>
      </c>
      <c r="AW72" s="8" t="str">
        <f>IF('4 - Prijzen'!BD76&gt;0,'4 - Prijzen'!BD76,"")</f>
        <v/>
      </c>
      <c r="AY72" s="8" t="str">
        <f>IF('4 - Prijzen'!BF76&gt;0,'4 - Prijzen'!BF76,"")</f>
        <v/>
      </c>
      <c r="AZ72" s="8" t="str">
        <f>IF('4 - Prijzen'!BG76&gt;0,'4 - Prijzen'!BG76,"")</f>
        <v/>
      </c>
      <c r="BA72" s="8" t="str">
        <f>IF('4 - Prijzen'!BV76&gt;0,'4 - Prijzen'!BV76,"")</f>
        <v/>
      </c>
      <c r="BB72" s="8" t="str">
        <f>IF('4 - Prijzen'!BW76&gt;0,'4 - Prijzen'!BW76,"")</f>
        <v/>
      </c>
      <c r="BI72" s="87">
        <f t="shared" si="34"/>
        <v>0.629</v>
      </c>
      <c r="BJ72" s="87">
        <f t="shared" si="35"/>
        <v>0.66666666666666663</v>
      </c>
      <c r="BK72" s="84">
        <f t="shared" si="33"/>
        <v>0.8763333333333333</v>
      </c>
      <c r="CN72">
        <f t="shared" si="36"/>
        <v>90</v>
      </c>
      <c r="CO72">
        <f t="shared" si="36"/>
        <v>110</v>
      </c>
      <c r="CP72" s="8">
        <f t="shared" si="37"/>
        <v>473400</v>
      </c>
      <c r="CQ72" s="8">
        <f t="shared" si="38"/>
        <v>578600</v>
      </c>
    </row>
    <row r="73" spans="1:95" x14ac:dyDescent="0.25">
      <c r="A73">
        <v>1665</v>
      </c>
      <c r="B73" s="8">
        <f>'2 - Eltis SlaveAssessment'!BX73</f>
        <v>2635</v>
      </c>
      <c r="C73" s="8">
        <f>'2 - Eltis SlaveAssessment'!BY73</f>
        <v>2216</v>
      </c>
      <c r="D73" s="8">
        <f>'2 - Eltis SlaveAssessment'!AT73</f>
        <v>570</v>
      </c>
      <c r="E73" s="8">
        <f>'2 - Eltis SlaveAssessment'!AU73</f>
        <v>490</v>
      </c>
      <c r="F73" s="8">
        <f>'2 - Eltis SlaveAssessment'!AV73</f>
        <v>303</v>
      </c>
      <c r="G73" s="8">
        <f>'2 - Eltis SlaveAssessment'!AW73</f>
        <v>212</v>
      </c>
      <c r="H73" s="8">
        <f>'2 - Eltis SlaveAssessment'!BJ73+'2 - Eltis SlaveAssessment'!BL73+'2 - Eltis SlaveAssessment'!BN73+'2 - Eltis SlaveAssessment'!BP73+'2 - Eltis SlaveAssessment'!BR73</f>
        <v>0</v>
      </c>
      <c r="I73" s="8">
        <f>'2 - Eltis SlaveAssessment'!BK73+'2 - Eltis SlaveAssessment'!BM73+'2 - Eltis SlaveAssessment'!BO73+'2 - Eltis SlaveAssessment'!BQ73+'2 - Eltis SlaveAssessment'!BS73</f>
        <v>0</v>
      </c>
      <c r="J73" s="8">
        <f>'2 - Eltis SlaveAssessment'!N73+'2 - Eltis SlaveAssessment'!P73+'2 - Eltis SlaveAssessment'!R73+'2 - Eltis SlaveAssessment'!T73+'2 - Eltis SlaveAssessment'!V73+'2 - Eltis SlaveAssessment'!X73+'2 - Eltis SlaveAssessment'!Z73+'2 - Eltis SlaveAssessment'!AB73+'2 - Eltis SlaveAssessment'!AD73+'2 - Eltis SlaveAssessment'!AF73+'2 - Eltis SlaveAssessment'!AH73+'2 - Eltis SlaveAssessment'!AJ73+'2 - Eltis SlaveAssessment'!AL73+'2 - Eltis SlaveAssessment'!AN73+'2 - Eltis SlaveAssessment'!AP73+'2 - Eltis SlaveAssessment'!AR73+'2 - Eltis SlaveAssessment'!AX73+'2 - Eltis SlaveAssessment'!AZ73+'2 - Eltis SlaveAssessment'!BB73+'2 - Eltis SlaveAssessment'!BD73+'2 - Eltis SlaveAssessment'!BF73+'2 - Eltis SlaveAssessment'!BH73</f>
        <v>1762</v>
      </c>
      <c r="K73" s="8">
        <f>'2 - Eltis SlaveAssessment'!O73+'2 - Eltis SlaveAssessment'!Q73+'2 - Eltis SlaveAssessment'!S73+'2 - Eltis SlaveAssessment'!U73+'2 - Eltis SlaveAssessment'!W73+'2 - Eltis SlaveAssessment'!Y73+'2 - Eltis SlaveAssessment'!AA73+'2 - Eltis SlaveAssessment'!AC73+'2 - Eltis SlaveAssessment'!AE73+'2 - Eltis SlaveAssessment'!AG73+'2 - Eltis SlaveAssessment'!AI73+'2 - Eltis SlaveAssessment'!AK73+'2 - Eltis SlaveAssessment'!AM73+'2 - Eltis SlaveAssessment'!AO73+'2 - Eltis SlaveAssessment'!AQ73+'2 - Eltis SlaveAssessment'!AS73+'2 - Eltis SlaveAssessment'!AY73+'2 - Eltis SlaveAssessment'!BA73+'2 - Eltis SlaveAssessment'!BC73+'2 - Eltis SlaveAssessment'!BE73+'2 - Eltis SlaveAssessment'!BG73+'2 - Eltis SlaveAssessment'!BI73</f>
        <v>1514</v>
      </c>
      <c r="M73" s="8">
        <f>'1 - Eltis SlaveVoyages'!GF73</f>
        <v>2371</v>
      </c>
      <c r="N73" s="8">
        <f>'1 - Eltis SlaveVoyages'!GG73</f>
        <v>1996</v>
      </c>
      <c r="O73" s="8">
        <f>'1 - Eltis SlaveVoyages'!BZ73</f>
        <v>512</v>
      </c>
      <c r="P73" s="8">
        <f>'1 - Eltis SlaveVoyages'!CA73</f>
        <v>441</v>
      </c>
      <c r="Q73" s="8">
        <f>'1 - Eltis SlaveVoyages'!CB73</f>
        <v>273</v>
      </c>
      <c r="R73" s="8">
        <f>'1 - Eltis SlaveVoyages'!CC73</f>
        <v>191</v>
      </c>
      <c r="S73" s="8">
        <f>'1 - Eltis SlaveVoyages'!EL73+'1 - Eltis SlaveVoyages'!EN73+'1 - Eltis SlaveVoyages'!EP73+'1 - Eltis SlaveVoyages'!ER73+'1 - Eltis SlaveVoyages'!ET73</f>
        <v>0</v>
      </c>
      <c r="T73" s="8">
        <f>'1 - Eltis SlaveVoyages'!EM73+'1 - Eltis SlaveVoyages'!EO73+'1 - Eltis SlaveVoyages'!EQ73+'1 - Eltis SlaveVoyages'!ES73+'1 - Eltis SlaveVoyages'!EU73</f>
        <v>0</v>
      </c>
      <c r="U73" s="8">
        <f>'1 - Eltis SlaveVoyages'!BR73+'1 - Eltis SlaveVoyages'!BT73+'1 - Eltis SlaveVoyages'!BV73+'1 - Eltis SlaveVoyages'!CF73+'1 - Eltis SlaveVoyages'!CH73+'1 - Eltis SlaveVoyages'!CJ73+'1 - Eltis SlaveVoyages'!CL73+'1 - Eltis SlaveVoyages'!CN73+'1 - Eltis SlaveVoyages'!CP73+'1 - Eltis SlaveVoyages'!CR73+'1 - Eltis SlaveVoyages'!CT73+'1 - Eltis SlaveVoyages'!CV73+'1 - Eltis SlaveVoyages'!CX73+'1 - Eltis SlaveVoyages'!CZ73+'1 - Eltis SlaveVoyages'!DB73+'1 - Eltis SlaveVoyages'!DD73+'1 - Eltis SlaveVoyages'!DF73+'1 - Eltis SlaveVoyages'!DH73+'1 - Eltis SlaveVoyages'!DJ73+'1 - Eltis SlaveVoyages'!DL73+'1 - Eltis SlaveVoyages'!DN73+'1 - Eltis SlaveVoyages'!DP73+'1 - Eltis SlaveVoyages'!DR73+'1 - Eltis SlaveVoyages'!DT73+'1 - Eltis SlaveVoyages'!DV73+'1 - Eltis SlaveVoyages'!DX73+'1 - Eltis SlaveVoyages'!DZ73+'1 - Eltis SlaveVoyages'!EB73+'1 - Eltis SlaveVoyages'!ED73+'1 - Eltis SlaveVoyages'!EF73+'1 - Eltis SlaveVoyages'!EH73+'1 - Eltis SlaveVoyages'!EJ73+'1 - Eltis SlaveVoyages'!FP73+'1 - Eltis SlaveVoyages'!FT73+'1 - Eltis SlaveVoyages'!FV73</f>
        <v>1586</v>
      </c>
      <c r="V73" s="8">
        <f>'1 - Eltis SlaveVoyages'!BS73+'1 - Eltis SlaveVoyages'!BU73+'1 - Eltis SlaveVoyages'!BW73+'1 - Eltis SlaveVoyages'!CG73+'1 - Eltis SlaveVoyages'!CI73+'1 - Eltis SlaveVoyages'!CK73+'1 - Eltis SlaveVoyages'!CM73+'1 - Eltis SlaveVoyages'!CO73+'1 - Eltis SlaveVoyages'!CQ73+'1 - Eltis SlaveVoyages'!CS73+'1 - Eltis SlaveVoyages'!CU73+'1 - Eltis SlaveVoyages'!CW73+'1 - Eltis SlaveVoyages'!CY73+'1 - Eltis SlaveVoyages'!DA73+'1 - Eltis SlaveVoyages'!DC73+'1 - Eltis SlaveVoyages'!DE73+'1 - Eltis SlaveVoyages'!DG73+'1 - Eltis SlaveVoyages'!DI73+'1 - Eltis SlaveVoyages'!DK73+'1 - Eltis SlaveVoyages'!DM73+'1 - Eltis SlaveVoyages'!DO73+'1 - Eltis SlaveVoyages'!DQ73+'1 - Eltis SlaveVoyages'!DS73+'1 - Eltis SlaveVoyages'!DU73+'1 - Eltis SlaveVoyages'!DW73+'1 - Eltis SlaveVoyages'!DY73+'1 - Eltis SlaveVoyages'!EA73+'1 - Eltis SlaveVoyages'!EC73+'1 - Eltis SlaveVoyages'!EE73+'1 - Eltis SlaveVoyages'!EG73+'1 - Eltis SlaveVoyages'!EI73+'1 - Eltis SlaveVoyages'!EK73+'1 - Eltis SlaveVoyages'!FQ73+'1 - Eltis SlaveVoyages'!FU73+'1 - Eltis SlaveVoyages'!FW73</f>
        <v>1364</v>
      </c>
      <c r="AE73" s="11">
        <f t="shared" si="20"/>
        <v>2371</v>
      </c>
      <c r="AG73" s="51">
        <f t="shared" si="21"/>
        <v>2635</v>
      </c>
      <c r="AH73" s="52">
        <f t="shared" si="22"/>
        <v>2216</v>
      </c>
      <c r="AI73" s="52">
        <f t="shared" si="23"/>
        <v>570</v>
      </c>
      <c r="AJ73" s="52">
        <f t="shared" si="24"/>
        <v>490</v>
      </c>
      <c r="AK73" s="52">
        <f t="shared" si="25"/>
        <v>303</v>
      </c>
      <c r="AL73" s="52">
        <f t="shared" si="26"/>
        <v>212</v>
      </c>
      <c r="AM73" s="52">
        <f t="shared" si="27"/>
        <v>0</v>
      </c>
      <c r="AN73" s="52">
        <f t="shared" si="28"/>
        <v>0</v>
      </c>
      <c r="AO73" s="52">
        <f t="shared" si="29"/>
        <v>1762</v>
      </c>
      <c r="AP73" s="52">
        <f t="shared" si="30"/>
        <v>1514</v>
      </c>
      <c r="AQ73" s="52">
        <f t="shared" si="31"/>
        <v>0</v>
      </c>
      <c r="AR73" s="56">
        <f t="shared" si="32"/>
        <v>0</v>
      </c>
      <c r="AT73" s="8" t="str">
        <f>IF('4 - Prijzen'!O77&gt;0,'4 - Prijzen'!O77,"")</f>
        <v/>
      </c>
      <c r="AU73" s="8" t="str">
        <f>IF('4 - Prijzen'!P77&gt;0,'4 - Prijzen'!P77,"")</f>
        <v/>
      </c>
      <c r="AV73" s="8" t="str">
        <f>IF('4 - Prijzen'!BC77&gt;0,'4 - Prijzen'!BC77,"")</f>
        <v/>
      </c>
      <c r="AW73" s="8" t="str">
        <f>IF('4 - Prijzen'!BD77&gt;0,'4 - Prijzen'!BD77,"")</f>
        <v/>
      </c>
      <c r="AY73" s="8" t="str">
        <f>IF('4 - Prijzen'!BF77&gt;0,'4 - Prijzen'!BF77,"")</f>
        <v/>
      </c>
      <c r="AZ73" s="8" t="str">
        <f>IF('4 - Prijzen'!BG77&gt;0,'4 - Prijzen'!BG77,"")</f>
        <v/>
      </c>
      <c r="BA73" s="8" t="str">
        <f>IF('4 - Prijzen'!BV77&gt;0,'4 - Prijzen'!BV77,"")</f>
        <v/>
      </c>
      <c r="BB73" s="8" t="str">
        <f>IF('4 - Prijzen'!BW77&gt;0,'4 - Prijzen'!BW77,"")</f>
        <v/>
      </c>
      <c r="BI73" s="87">
        <f t="shared" si="34"/>
        <v>0.629</v>
      </c>
      <c r="BJ73" s="87">
        <f t="shared" si="35"/>
        <v>0.66666666666666663</v>
      </c>
      <c r="BK73" s="84">
        <f t="shared" si="33"/>
        <v>0.8763333333333333</v>
      </c>
      <c r="CN73">
        <f t="shared" si="36"/>
        <v>90</v>
      </c>
      <c r="CO73">
        <f t="shared" si="36"/>
        <v>110</v>
      </c>
      <c r="CP73" s="8">
        <f t="shared" si="37"/>
        <v>237150</v>
      </c>
      <c r="CQ73" s="8">
        <f t="shared" si="38"/>
        <v>289850</v>
      </c>
    </row>
    <row r="74" spans="1:95" x14ac:dyDescent="0.25">
      <c r="A74">
        <v>1666</v>
      </c>
      <c r="B74" s="8">
        <f>'2 - Eltis SlaveAssessment'!BX74</f>
        <v>1492</v>
      </c>
      <c r="C74" s="8">
        <f>'2 - Eltis SlaveAssessment'!BY74</f>
        <v>1285</v>
      </c>
      <c r="D74" s="8">
        <f>'2 - Eltis SlaveAssessment'!AT74</f>
        <v>376</v>
      </c>
      <c r="E74" s="8">
        <f>'2 - Eltis SlaveAssessment'!AU74</f>
        <v>323</v>
      </c>
      <c r="F74" s="8">
        <f>'2 - Eltis SlaveAssessment'!AV74</f>
        <v>0</v>
      </c>
      <c r="G74" s="8">
        <f>'2 - Eltis SlaveAssessment'!AW74</f>
        <v>0</v>
      </c>
      <c r="H74" s="8">
        <f>'2 - Eltis SlaveAssessment'!BJ74+'2 - Eltis SlaveAssessment'!BL74+'2 - Eltis SlaveAssessment'!BN74+'2 - Eltis SlaveAssessment'!BP74+'2 - Eltis SlaveAssessment'!BR74</f>
        <v>0</v>
      </c>
      <c r="I74" s="8">
        <f>'2 - Eltis SlaveAssessment'!BK74+'2 - Eltis SlaveAssessment'!BM74+'2 - Eltis SlaveAssessment'!BO74+'2 - Eltis SlaveAssessment'!BQ74+'2 - Eltis SlaveAssessment'!BS74</f>
        <v>0</v>
      </c>
      <c r="J74" s="8">
        <f>'2 - Eltis SlaveAssessment'!N74+'2 - Eltis SlaveAssessment'!P74+'2 - Eltis SlaveAssessment'!R74+'2 - Eltis SlaveAssessment'!T74+'2 - Eltis SlaveAssessment'!V74+'2 - Eltis SlaveAssessment'!X74+'2 - Eltis SlaveAssessment'!Z74+'2 - Eltis SlaveAssessment'!AB74+'2 - Eltis SlaveAssessment'!AD74+'2 - Eltis SlaveAssessment'!AF74+'2 - Eltis SlaveAssessment'!AH74+'2 - Eltis SlaveAssessment'!AJ74+'2 - Eltis SlaveAssessment'!AL74+'2 - Eltis SlaveAssessment'!AN74+'2 - Eltis SlaveAssessment'!AP74+'2 - Eltis SlaveAssessment'!AR74+'2 - Eltis SlaveAssessment'!AX74+'2 - Eltis SlaveAssessment'!AZ74+'2 - Eltis SlaveAssessment'!BB74+'2 - Eltis SlaveAssessment'!BD74+'2 - Eltis SlaveAssessment'!BF74+'2 - Eltis SlaveAssessment'!BH74</f>
        <v>1116</v>
      </c>
      <c r="K74" s="8">
        <f>'2 - Eltis SlaveAssessment'!O74+'2 - Eltis SlaveAssessment'!Q74+'2 - Eltis SlaveAssessment'!S74+'2 - Eltis SlaveAssessment'!U74+'2 - Eltis SlaveAssessment'!W74+'2 - Eltis SlaveAssessment'!Y74+'2 - Eltis SlaveAssessment'!AA74+'2 - Eltis SlaveAssessment'!AC74+'2 - Eltis SlaveAssessment'!AE74+'2 - Eltis SlaveAssessment'!AG74+'2 - Eltis SlaveAssessment'!AI74+'2 - Eltis SlaveAssessment'!AK74+'2 - Eltis SlaveAssessment'!AM74+'2 - Eltis SlaveAssessment'!AO74+'2 - Eltis SlaveAssessment'!AQ74+'2 - Eltis SlaveAssessment'!AS74+'2 - Eltis SlaveAssessment'!AY74+'2 - Eltis SlaveAssessment'!BA74+'2 - Eltis SlaveAssessment'!BC74+'2 - Eltis SlaveAssessment'!BE74+'2 - Eltis SlaveAssessment'!BG74+'2 - Eltis SlaveAssessment'!BI74</f>
        <v>962</v>
      </c>
      <c r="M74" s="8">
        <f>'1 - Eltis SlaveVoyages'!GF74</f>
        <v>1342</v>
      </c>
      <c r="N74" s="8">
        <f>'1 - Eltis SlaveVoyages'!GG74</f>
        <v>1158</v>
      </c>
      <c r="O74" s="8">
        <f>'1 - Eltis SlaveVoyages'!BZ74</f>
        <v>338</v>
      </c>
      <c r="P74" s="8">
        <f>'1 - Eltis SlaveVoyages'!CA74</f>
        <v>291</v>
      </c>
      <c r="Q74" s="8">
        <f>'1 - Eltis SlaveVoyages'!CB74</f>
        <v>0</v>
      </c>
      <c r="R74" s="8">
        <f>'1 - Eltis SlaveVoyages'!CC74</f>
        <v>0</v>
      </c>
      <c r="S74" s="8">
        <f>'1 - Eltis SlaveVoyages'!EL74+'1 - Eltis SlaveVoyages'!EN74+'1 - Eltis SlaveVoyages'!EP74+'1 - Eltis SlaveVoyages'!ER74+'1 - Eltis SlaveVoyages'!ET74</f>
        <v>0</v>
      </c>
      <c r="T74" s="8">
        <f>'1 - Eltis SlaveVoyages'!EM74+'1 - Eltis SlaveVoyages'!EO74+'1 - Eltis SlaveVoyages'!EQ74+'1 - Eltis SlaveVoyages'!ES74+'1 - Eltis SlaveVoyages'!EU74</f>
        <v>0</v>
      </c>
      <c r="U74" s="8">
        <f>'1 - Eltis SlaveVoyages'!BR74+'1 - Eltis SlaveVoyages'!BT74+'1 - Eltis SlaveVoyages'!BV74+'1 - Eltis SlaveVoyages'!CF74+'1 - Eltis SlaveVoyages'!CH74+'1 - Eltis SlaveVoyages'!CJ74+'1 - Eltis SlaveVoyages'!CL74+'1 - Eltis SlaveVoyages'!CN74+'1 - Eltis SlaveVoyages'!CP74+'1 - Eltis SlaveVoyages'!CR74+'1 - Eltis SlaveVoyages'!CT74+'1 - Eltis SlaveVoyages'!CV74+'1 - Eltis SlaveVoyages'!CX74+'1 - Eltis SlaveVoyages'!CZ74+'1 - Eltis SlaveVoyages'!DB74+'1 - Eltis SlaveVoyages'!DD74+'1 - Eltis SlaveVoyages'!DF74+'1 - Eltis SlaveVoyages'!DH74+'1 - Eltis SlaveVoyages'!DJ74+'1 - Eltis SlaveVoyages'!DL74+'1 - Eltis SlaveVoyages'!DN74+'1 - Eltis SlaveVoyages'!DP74+'1 - Eltis SlaveVoyages'!DR74+'1 - Eltis SlaveVoyages'!DT74+'1 - Eltis SlaveVoyages'!DV74+'1 - Eltis SlaveVoyages'!DX74+'1 - Eltis SlaveVoyages'!DZ74+'1 - Eltis SlaveVoyages'!EB74+'1 - Eltis SlaveVoyages'!ED74+'1 - Eltis SlaveVoyages'!EF74+'1 - Eltis SlaveVoyages'!EH74+'1 - Eltis SlaveVoyages'!EJ74+'1 - Eltis SlaveVoyages'!FP74+'1 - Eltis SlaveVoyages'!FT74+'1 - Eltis SlaveVoyages'!FV74</f>
        <v>1004</v>
      </c>
      <c r="V74" s="8">
        <f>'1 - Eltis SlaveVoyages'!BS74+'1 - Eltis SlaveVoyages'!BU74+'1 - Eltis SlaveVoyages'!BW74+'1 - Eltis SlaveVoyages'!CG74+'1 - Eltis SlaveVoyages'!CI74+'1 - Eltis SlaveVoyages'!CK74+'1 - Eltis SlaveVoyages'!CM74+'1 - Eltis SlaveVoyages'!CO74+'1 - Eltis SlaveVoyages'!CQ74+'1 - Eltis SlaveVoyages'!CS74+'1 - Eltis SlaveVoyages'!CU74+'1 - Eltis SlaveVoyages'!CW74+'1 - Eltis SlaveVoyages'!CY74+'1 - Eltis SlaveVoyages'!DA74+'1 - Eltis SlaveVoyages'!DC74+'1 - Eltis SlaveVoyages'!DE74+'1 - Eltis SlaveVoyages'!DG74+'1 - Eltis SlaveVoyages'!DI74+'1 - Eltis SlaveVoyages'!DK74+'1 - Eltis SlaveVoyages'!DM74+'1 - Eltis SlaveVoyages'!DO74+'1 - Eltis SlaveVoyages'!DQ74+'1 - Eltis SlaveVoyages'!DS74+'1 - Eltis SlaveVoyages'!DU74+'1 - Eltis SlaveVoyages'!DW74+'1 - Eltis SlaveVoyages'!DY74+'1 - Eltis SlaveVoyages'!EA74+'1 - Eltis SlaveVoyages'!EC74+'1 - Eltis SlaveVoyages'!EE74+'1 - Eltis SlaveVoyages'!EG74+'1 - Eltis SlaveVoyages'!EI74+'1 - Eltis SlaveVoyages'!EK74+'1 - Eltis SlaveVoyages'!FQ74+'1 - Eltis SlaveVoyages'!FU74+'1 - Eltis SlaveVoyages'!FW74</f>
        <v>867</v>
      </c>
      <c r="AE74" s="11">
        <f t="shared" si="20"/>
        <v>1342</v>
      </c>
      <c r="AG74" s="51">
        <f t="shared" si="21"/>
        <v>1492</v>
      </c>
      <c r="AH74" s="52">
        <f t="shared" si="22"/>
        <v>1285</v>
      </c>
      <c r="AI74" s="52">
        <f t="shared" si="23"/>
        <v>376</v>
      </c>
      <c r="AJ74" s="52">
        <f t="shared" si="24"/>
        <v>323</v>
      </c>
      <c r="AK74" s="52">
        <f t="shared" si="25"/>
        <v>0</v>
      </c>
      <c r="AL74" s="52">
        <f t="shared" si="26"/>
        <v>0</v>
      </c>
      <c r="AM74" s="52">
        <f t="shared" si="27"/>
        <v>0</v>
      </c>
      <c r="AN74" s="52">
        <f t="shared" si="28"/>
        <v>0</v>
      </c>
      <c r="AO74" s="52">
        <f t="shared" si="29"/>
        <v>1116</v>
      </c>
      <c r="AP74" s="52">
        <f t="shared" si="30"/>
        <v>962</v>
      </c>
      <c r="AQ74" s="52">
        <f t="shared" si="31"/>
        <v>0</v>
      </c>
      <c r="AR74" s="56">
        <f t="shared" si="32"/>
        <v>0</v>
      </c>
      <c r="AT74" s="8" t="str">
        <f>IF('4 - Prijzen'!O78&gt;0,'4 - Prijzen'!O78,"")</f>
        <v/>
      </c>
      <c r="AU74" s="8" t="str">
        <f>IF('4 - Prijzen'!P78&gt;0,'4 - Prijzen'!P78,"")</f>
        <v/>
      </c>
      <c r="AV74" s="8" t="str">
        <f>IF('4 - Prijzen'!BC78&gt;0,'4 - Prijzen'!BC78,"")</f>
        <v/>
      </c>
      <c r="AW74" s="8" t="str">
        <f>IF('4 - Prijzen'!BD78&gt;0,'4 - Prijzen'!BD78,"")</f>
        <v/>
      </c>
      <c r="AY74" s="8" t="str">
        <f>IF('4 - Prijzen'!BF78&gt;0,'4 - Prijzen'!BF78,"")</f>
        <v/>
      </c>
      <c r="AZ74" s="8" t="str">
        <f>IF('4 - Prijzen'!BG78&gt;0,'4 - Prijzen'!BG78,"")</f>
        <v/>
      </c>
      <c r="BA74" s="8" t="str">
        <f>IF('4 - Prijzen'!BV78&gt;0,'4 - Prijzen'!BV78,"")</f>
        <v/>
      </c>
      <c r="BB74" s="8" t="str">
        <f>IF('4 - Prijzen'!BW78&gt;0,'4 - Prijzen'!BW78,"")</f>
        <v/>
      </c>
      <c r="BI74" s="87">
        <f t="shared" si="34"/>
        <v>0.629</v>
      </c>
      <c r="BJ74" s="87">
        <f t="shared" si="35"/>
        <v>0.66666666666666663</v>
      </c>
      <c r="BK74" s="84">
        <f t="shared" si="33"/>
        <v>0.8763333333333333</v>
      </c>
      <c r="CN74">
        <f t="shared" si="36"/>
        <v>90</v>
      </c>
      <c r="CO74">
        <f t="shared" si="36"/>
        <v>110</v>
      </c>
      <c r="CP74" s="8">
        <f t="shared" si="37"/>
        <v>134280</v>
      </c>
      <c r="CQ74" s="8">
        <f t="shared" si="38"/>
        <v>164120</v>
      </c>
    </row>
    <row r="75" spans="1:95" x14ac:dyDescent="0.25">
      <c r="A75">
        <v>1667</v>
      </c>
      <c r="B75" s="8">
        <f>'2 - Eltis SlaveAssessment'!BX75</f>
        <v>4231</v>
      </c>
      <c r="C75" s="8">
        <f>'2 - Eltis SlaveAssessment'!BY75</f>
        <v>3516</v>
      </c>
      <c r="D75" s="8">
        <f>'2 - Eltis SlaveAssessment'!AT75</f>
        <v>1935</v>
      </c>
      <c r="E75" s="8">
        <f>'2 - Eltis SlaveAssessment'!AU75</f>
        <v>1615</v>
      </c>
      <c r="F75" s="8">
        <f>'2 - Eltis SlaveAssessment'!AV75</f>
        <v>0</v>
      </c>
      <c r="G75" s="8">
        <f>'2 - Eltis SlaveAssessment'!AW75</f>
        <v>0</v>
      </c>
      <c r="H75" s="8">
        <f>'2 - Eltis SlaveAssessment'!BJ75+'2 - Eltis SlaveAssessment'!BL75+'2 - Eltis SlaveAssessment'!BN75+'2 - Eltis SlaveAssessment'!BP75+'2 - Eltis SlaveAssessment'!BR75</f>
        <v>0</v>
      </c>
      <c r="I75" s="8">
        <f>'2 - Eltis SlaveAssessment'!BK75+'2 - Eltis SlaveAssessment'!BM75+'2 - Eltis SlaveAssessment'!BO75+'2 - Eltis SlaveAssessment'!BQ75+'2 - Eltis SlaveAssessment'!BS75</f>
        <v>0</v>
      </c>
      <c r="J75" s="8">
        <f>'2 - Eltis SlaveAssessment'!N75+'2 - Eltis SlaveAssessment'!P75+'2 - Eltis SlaveAssessment'!R75+'2 - Eltis SlaveAssessment'!T75+'2 - Eltis SlaveAssessment'!V75+'2 - Eltis SlaveAssessment'!X75+'2 - Eltis SlaveAssessment'!Z75+'2 - Eltis SlaveAssessment'!AB75+'2 - Eltis SlaveAssessment'!AD75+'2 - Eltis SlaveAssessment'!AF75+'2 - Eltis SlaveAssessment'!AH75+'2 - Eltis SlaveAssessment'!AJ75+'2 - Eltis SlaveAssessment'!AL75+'2 - Eltis SlaveAssessment'!AN75+'2 - Eltis SlaveAssessment'!AP75+'2 - Eltis SlaveAssessment'!AR75+'2 - Eltis SlaveAssessment'!AX75+'2 - Eltis SlaveAssessment'!AZ75+'2 - Eltis SlaveAssessment'!BB75+'2 - Eltis SlaveAssessment'!BD75+'2 - Eltis SlaveAssessment'!BF75+'2 - Eltis SlaveAssessment'!BH75</f>
        <v>2296</v>
      </c>
      <c r="K75" s="8">
        <f>'2 - Eltis SlaveAssessment'!O75+'2 - Eltis SlaveAssessment'!Q75+'2 - Eltis SlaveAssessment'!S75+'2 - Eltis SlaveAssessment'!U75+'2 - Eltis SlaveAssessment'!W75+'2 - Eltis SlaveAssessment'!Y75+'2 - Eltis SlaveAssessment'!AA75+'2 - Eltis SlaveAssessment'!AC75+'2 - Eltis SlaveAssessment'!AE75+'2 - Eltis SlaveAssessment'!AG75+'2 - Eltis SlaveAssessment'!AI75+'2 - Eltis SlaveAssessment'!AK75+'2 - Eltis SlaveAssessment'!AM75+'2 - Eltis SlaveAssessment'!AO75+'2 - Eltis SlaveAssessment'!AQ75+'2 - Eltis SlaveAssessment'!AS75+'2 - Eltis SlaveAssessment'!AY75+'2 - Eltis SlaveAssessment'!BA75+'2 - Eltis SlaveAssessment'!BC75+'2 - Eltis SlaveAssessment'!BE75+'2 - Eltis SlaveAssessment'!BG75+'2 - Eltis SlaveAssessment'!BI75</f>
        <v>1901</v>
      </c>
      <c r="M75" s="8">
        <f>'1 - Eltis SlaveVoyages'!GF75</f>
        <v>3809</v>
      </c>
      <c r="N75" s="8">
        <f>'1 - Eltis SlaveVoyages'!GG75</f>
        <v>3166</v>
      </c>
      <c r="O75" s="8">
        <f>'1 - Eltis SlaveVoyages'!BZ75</f>
        <v>1742</v>
      </c>
      <c r="P75" s="8">
        <f>'1 - Eltis SlaveVoyages'!CA75</f>
        <v>1455</v>
      </c>
      <c r="Q75" s="8">
        <f>'1 - Eltis SlaveVoyages'!CB75</f>
        <v>0</v>
      </c>
      <c r="R75" s="8">
        <f>'1 - Eltis SlaveVoyages'!CC75</f>
        <v>0</v>
      </c>
      <c r="S75" s="8">
        <f>'1 - Eltis SlaveVoyages'!EL75+'1 - Eltis SlaveVoyages'!EN75+'1 - Eltis SlaveVoyages'!EP75+'1 - Eltis SlaveVoyages'!ER75+'1 - Eltis SlaveVoyages'!ET75</f>
        <v>0</v>
      </c>
      <c r="T75" s="8">
        <f>'1 - Eltis SlaveVoyages'!EM75+'1 - Eltis SlaveVoyages'!EO75+'1 - Eltis SlaveVoyages'!EQ75+'1 - Eltis SlaveVoyages'!ES75+'1 - Eltis SlaveVoyages'!EU75</f>
        <v>0</v>
      </c>
      <c r="U75" s="8">
        <f>'1 - Eltis SlaveVoyages'!BR75+'1 - Eltis SlaveVoyages'!BT75+'1 - Eltis SlaveVoyages'!BV75+'1 - Eltis SlaveVoyages'!CF75+'1 - Eltis SlaveVoyages'!CH75+'1 - Eltis SlaveVoyages'!CJ75+'1 - Eltis SlaveVoyages'!CL75+'1 - Eltis SlaveVoyages'!CN75+'1 - Eltis SlaveVoyages'!CP75+'1 - Eltis SlaveVoyages'!CR75+'1 - Eltis SlaveVoyages'!CT75+'1 - Eltis SlaveVoyages'!CV75+'1 - Eltis SlaveVoyages'!CX75+'1 - Eltis SlaveVoyages'!CZ75+'1 - Eltis SlaveVoyages'!DB75+'1 - Eltis SlaveVoyages'!DD75+'1 - Eltis SlaveVoyages'!DF75+'1 - Eltis SlaveVoyages'!DH75+'1 - Eltis SlaveVoyages'!DJ75+'1 - Eltis SlaveVoyages'!DL75+'1 - Eltis SlaveVoyages'!DN75+'1 - Eltis SlaveVoyages'!DP75+'1 - Eltis SlaveVoyages'!DR75+'1 - Eltis SlaveVoyages'!DT75+'1 - Eltis SlaveVoyages'!DV75+'1 - Eltis SlaveVoyages'!DX75+'1 - Eltis SlaveVoyages'!DZ75+'1 - Eltis SlaveVoyages'!EB75+'1 - Eltis SlaveVoyages'!ED75+'1 - Eltis SlaveVoyages'!EF75+'1 - Eltis SlaveVoyages'!EH75+'1 - Eltis SlaveVoyages'!EJ75+'1 - Eltis SlaveVoyages'!FP75+'1 - Eltis SlaveVoyages'!FT75+'1 - Eltis SlaveVoyages'!FV75</f>
        <v>2067</v>
      </c>
      <c r="V75" s="8">
        <f>'1 - Eltis SlaveVoyages'!BS75+'1 - Eltis SlaveVoyages'!BU75+'1 - Eltis SlaveVoyages'!BW75+'1 - Eltis SlaveVoyages'!CG75+'1 - Eltis SlaveVoyages'!CI75+'1 - Eltis SlaveVoyages'!CK75+'1 - Eltis SlaveVoyages'!CM75+'1 - Eltis SlaveVoyages'!CO75+'1 - Eltis SlaveVoyages'!CQ75+'1 - Eltis SlaveVoyages'!CS75+'1 - Eltis SlaveVoyages'!CU75+'1 - Eltis SlaveVoyages'!CW75+'1 - Eltis SlaveVoyages'!CY75+'1 - Eltis SlaveVoyages'!DA75+'1 - Eltis SlaveVoyages'!DC75+'1 - Eltis SlaveVoyages'!DE75+'1 - Eltis SlaveVoyages'!DG75+'1 - Eltis SlaveVoyages'!DI75+'1 - Eltis SlaveVoyages'!DK75+'1 - Eltis SlaveVoyages'!DM75+'1 - Eltis SlaveVoyages'!DO75+'1 - Eltis SlaveVoyages'!DQ75+'1 - Eltis SlaveVoyages'!DS75+'1 - Eltis SlaveVoyages'!DU75+'1 - Eltis SlaveVoyages'!DW75+'1 - Eltis SlaveVoyages'!DY75+'1 - Eltis SlaveVoyages'!EA75+'1 - Eltis SlaveVoyages'!EC75+'1 - Eltis SlaveVoyages'!EE75+'1 - Eltis SlaveVoyages'!EG75+'1 - Eltis SlaveVoyages'!EI75+'1 - Eltis SlaveVoyages'!EK75+'1 - Eltis SlaveVoyages'!FQ75+'1 - Eltis SlaveVoyages'!FU75+'1 - Eltis SlaveVoyages'!FW75</f>
        <v>1711</v>
      </c>
      <c r="AE75" s="11">
        <f t="shared" si="20"/>
        <v>3809</v>
      </c>
      <c r="AG75" s="51">
        <f t="shared" si="21"/>
        <v>4231</v>
      </c>
      <c r="AH75" s="52">
        <f t="shared" si="22"/>
        <v>3516</v>
      </c>
      <c r="AI75" s="52">
        <f t="shared" si="23"/>
        <v>1935</v>
      </c>
      <c r="AJ75" s="52">
        <f t="shared" si="24"/>
        <v>1615</v>
      </c>
      <c r="AK75" s="52">
        <f t="shared" si="25"/>
        <v>0</v>
      </c>
      <c r="AL75" s="52">
        <f t="shared" si="26"/>
        <v>0</v>
      </c>
      <c r="AM75" s="52">
        <f t="shared" si="27"/>
        <v>0</v>
      </c>
      <c r="AN75" s="52">
        <f t="shared" si="28"/>
        <v>0</v>
      </c>
      <c r="AO75" s="52">
        <f t="shared" si="29"/>
        <v>2296</v>
      </c>
      <c r="AP75" s="52">
        <f t="shared" si="30"/>
        <v>1901</v>
      </c>
      <c r="AQ75" s="52">
        <f t="shared" si="31"/>
        <v>0</v>
      </c>
      <c r="AR75" s="56">
        <f t="shared" si="32"/>
        <v>0</v>
      </c>
      <c r="AT75" s="8" t="str">
        <f>IF('4 - Prijzen'!O79&gt;0,'4 - Prijzen'!O79,"")</f>
        <v/>
      </c>
      <c r="AU75" s="8" t="str">
        <f>IF('4 - Prijzen'!P79&gt;0,'4 - Prijzen'!P79,"")</f>
        <v/>
      </c>
      <c r="AV75" s="8" t="str">
        <f>IF('4 - Prijzen'!BC79&gt;0,'4 - Prijzen'!BC79,"")</f>
        <v/>
      </c>
      <c r="AW75" s="8" t="str">
        <f>IF('4 - Prijzen'!BD79&gt;0,'4 - Prijzen'!BD79,"")</f>
        <v/>
      </c>
      <c r="AY75" s="8" t="str">
        <f>IF('4 - Prijzen'!BF79&gt;0,'4 - Prijzen'!BF79,"")</f>
        <v/>
      </c>
      <c r="AZ75" s="8" t="str">
        <f>IF('4 - Prijzen'!BG79&gt;0,'4 - Prijzen'!BG79,"")</f>
        <v/>
      </c>
      <c r="BA75" s="8" t="str">
        <f>IF('4 - Prijzen'!BV79&gt;0,'4 - Prijzen'!BV79,"")</f>
        <v/>
      </c>
      <c r="BB75" s="8" t="str">
        <f>IF('4 - Prijzen'!BW79&gt;0,'4 - Prijzen'!BW79,"")</f>
        <v/>
      </c>
      <c r="BI75" s="87">
        <f t="shared" si="34"/>
        <v>0.629</v>
      </c>
      <c r="BJ75" s="87">
        <f t="shared" si="35"/>
        <v>0.66666666666666663</v>
      </c>
      <c r="BK75" s="84">
        <f t="shared" si="33"/>
        <v>0.8763333333333333</v>
      </c>
      <c r="CN75">
        <f t="shared" si="36"/>
        <v>90</v>
      </c>
      <c r="CO75">
        <f t="shared" si="36"/>
        <v>110</v>
      </c>
      <c r="CP75" s="8">
        <f t="shared" si="37"/>
        <v>380790</v>
      </c>
      <c r="CQ75" s="8">
        <f t="shared" si="38"/>
        <v>465410</v>
      </c>
    </row>
    <row r="76" spans="1:95" x14ac:dyDescent="0.25">
      <c r="A76">
        <v>1668</v>
      </c>
      <c r="B76" s="8">
        <f>'2 - Eltis SlaveAssessment'!BX76</f>
        <v>6492</v>
      </c>
      <c r="C76" s="8">
        <f>'2 - Eltis SlaveAssessment'!BY76</f>
        <v>5308</v>
      </c>
      <c r="D76" s="8">
        <f>'2 - Eltis SlaveAssessment'!AT76</f>
        <v>3415</v>
      </c>
      <c r="E76" s="8">
        <f>'2 - Eltis SlaveAssessment'!AU76</f>
        <v>2928</v>
      </c>
      <c r="F76" s="8">
        <f>'2 - Eltis SlaveAssessment'!AV76</f>
        <v>1110</v>
      </c>
      <c r="G76" s="8">
        <f>'2 - Eltis SlaveAssessment'!AW76</f>
        <v>798</v>
      </c>
      <c r="H76" s="8">
        <f>'2 - Eltis SlaveAssessment'!BJ76+'2 - Eltis SlaveAssessment'!BL76+'2 - Eltis SlaveAssessment'!BN76+'2 - Eltis SlaveAssessment'!BP76+'2 - Eltis SlaveAssessment'!BR76</f>
        <v>0</v>
      </c>
      <c r="I76" s="8">
        <f>'2 - Eltis SlaveAssessment'!BK76+'2 - Eltis SlaveAssessment'!BM76+'2 - Eltis SlaveAssessment'!BO76+'2 - Eltis SlaveAssessment'!BQ76+'2 - Eltis SlaveAssessment'!BS76</f>
        <v>0</v>
      </c>
      <c r="J76" s="8">
        <f>'2 - Eltis SlaveAssessment'!N76+'2 - Eltis SlaveAssessment'!P76+'2 - Eltis SlaveAssessment'!R76+'2 - Eltis SlaveAssessment'!T76+'2 - Eltis SlaveAssessment'!V76+'2 - Eltis SlaveAssessment'!X76+'2 - Eltis SlaveAssessment'!Z76+'2 - Eltis SlaveAssessment'!AB76+'2 - Eltis SlaveAssessment'!AD76+'2 - Eltis SlaveAssessment'!AF76+'2 - Eltis SlaveAssessment'!AH76+'2 - Eltis SlaveAssessment'!AJ76+'2 - Eltis SlaveAssessment'!AL76+'2 - Eltis SlaveAssessment'!AN76+'2 - Eltis SlaveAssessment'!AP76+'2 - Eltis SlaveAssessment'!AR76+'2 - Eltis SlaveAssessment'!AX76+'2 - Eltis SlaveAssessment'!AZ76+'2 - Eltis SlaveAssessment'!BB76+'2 - Eltis SlaveAssessment'!BD76+'2 - Eltis SlaveAssessment'!BF76+'2 - Eltis SlaveAssessment'!BH76</f>
        <v>1967</v>
      </c>
      <c r="K76" s="8">
        <f>'2 - Eltis SlaveAssessment'!O76+'2 - Eltis SlaveAssessment'!Q76+'2 - Eltis SlaveAssessment'!S76+'2 - Eltis SlaveAssessment'!U76+'2 - Eltis SlaveAssessment'!W76+'2 - Eltis SlaveAssessment'!Y76+'2 - Eltis SlaveAssessment'!AA76+'2 - Eltis SlaveAssessment'!AC76+'2 - Eltis SlaveAssessment'!AE76+'2 - Eltis SlaveAssessment'!AG76+'2 - Eltis SlaveAssessment'!AI76+'2 - Eltis SlaveAssessment'!AK76+'2 - Eltis SlaveAssessment'!AM76+'2 - Eltis SlaveAssessment'!AO76+'2 - Eltis SlaveAssessment'!AQ76+'2 - Eltis SlaveAssessment'!AS76+'2 - Eltis SlaveAssessment'!AY76+'2 - Eltis SlaveAssessment'!BA76+'2 - Eltis SlaveAssessment'!BC76+'2 - Eltis SlaveAssessment'!BE76+'2 - Eltis SlaveAssessment'!BG76+'2 - Eltis SlaveAssessment'!BI76</f>
        <v>1582</v>
      </c>
      <c r="M76" s="8">
        <f>'1 - Eltis SlaveVoyages'!GF76</f>
        <v>5704</v>
      </c>
      <c r="N76" s="8">
        <f>'1 - Eltis SlaveVoyages'!GG76</f>
        <v>4687</v>
      </c>
      <c r="O76" s="8">
        <f>'1 - Eltis SlaveVoyages'!BZ76</f>
        <v>3000</v>
      </c>
      <c r="P76" s="8">
        <f>'1 - Eltis SlaveVoyages'!CA76</f>
        <v>2585</v>
      </c>
      <c r="Q76" s="8">
        <f>'1 - Eltis SlaveVoyages'!CB76</f>
        <v>975</v>
      </c>
      <c r="R76" s="8">
        <f>'1 - Eltis SlaveVoyages'!CC76</f>
        <v>704</v>
      </c>
      <c r="S76" s="8">
        <f>'1 - Eltis SlaveVoyages'!EL76+'1 - Eltis SlaveVoyages'!EN76+'1 - Eltis SlaveVoyages'!EP76+'1 - Eltis SlaveVoyages'!ER76+'1 - Eltis SlaveVoyages'!ET76</f>
        <v>0</v>
      </c>
      <c r="T76" s="8">
        <f>'1 - Eltis SlaveVoyages'!EM76+'1 - Eltis SlaveVoyages'!EO76+'1 - Eltis SlaveVoyages'!EQ76+'1 - Eltis SlaveVoyages'!ES76+'1 - Eltis SlaveVoyages'!EU76</f>
        <v>0</v>
      </c>
      <c r="U76" s="8">
        <f>'1 - Eltis SlaveVoyages'!BR76+'1 - Eltis SlaveVoyages'!BT76+'1 - Eltis SlaveVoyages'!BV76+'1 - Eltis SlaveVoyages'!CF76+'1 - Eltis SlaveVoyages'!CH76+'1 - Eltis SlaveVoyages'!CJ76+'1 - Eltis SlaveVoyages'!CL76+'1 - Eltis SlaveVoyages'!CN76+'1 - Eltis SlaveVoyages'!CP76+'1 - Eltis SlaveVoyages'!CR76+'1 - Eltis SlaveVoyages'!CT76+'1 - Eltis SlaveVoyages'!CV76+'1 - Eltis SlaveVoyages'!CX76+'1 - Eltis SlaveVoyages'!CZ76+'1 - Eltis SlaveVoyages'!DB76+'1 - Eltis SlaveVoyages'!DD76+'1 - Eltis SlaveVoyages'!DF76+'1 - Eltis SlaveVoyages'!DH76+'1 - Eltis SlaveVoyages'!DJ76+'1 - Eltis SlaveVoyages'!DL76+'1 - Eltis SlaveVoyages'!DN76+'1 - Eltis SlaveVoyages'!DP76+'1 - Eltis SlaveVoyages'!DR76+'1 - Eltis SlaveVoyages'!DT76+'1 - Eltis SlaveVoyages'!DV76+'1 - Eltis SlaveVoyages'!DX76+'1 - Eltis SlaveVoyages'!DZ76+'1 - Eltis SlaveVoyages'!EB76+'1 - Eltis SlaveVoyages'!ED76+'1 - Eltis SlaveVoyages'!EF76+'1 - Eltis SlaveVoyages'!EH76+'1 - Eltis SlaveVoyages'!EJ76+'1 - Eltis SlaveVoyages'!FP76+'1 - Eltis SlaveVoyages'!FT76+'1 - Eltis SlaveVoyages'!FV76</f>
        <v>1729</v>
      </c>
      <c r="V76" s="8">
        <f>'1 - Eltis SlaveVoyages'!BS76+'1 - Eltis SlaveVoyages'!BU76+'1 - Eltis SlaveVoyages'!BW76+'1 - Eltis SlaveVoyages'!CG76+'1 - Eltis SlaveVoyages'!CI76+'1 - Eltis SlaveVoyages'!CK76+'1 - Eltis SlaveVoyages'!CM76+'1 - Eltis SlaveVoyages'!CO76+'1 - Eltis SlaveVoyages'!CQ76+'1 - Eltis SlaveVoyages'!CS76+'1 - Eltis SlaveVoyages'!CU76+'1 - Eltis SlaveVoyages'!CW76+'1 - Eltis SlaveVoyages'!CY76+'1 - Eltis SlaveVoyages'!DA76+'1 - Eltis SlaveVoyages'!DC76+'1 - Eltis SlaveVoyages'!DE76+'1 - Eltis SlaveVoyages'!DG76+'1 - Eltis SlaveVoyages'!DI76+'1 - Eltis SlaveVoyages'!DK76+'1 - Eltis SlaveVoyages'!DM76+'1 - Eltis SlaveVoyages'!DO76+'1 - Eltis SlaveVoyages'!DQ76+'1 - Eltis SlaveVoyages'!DS76+'1 - Eltis SlaveVoyages'!DU76+'1 - Eltis SlaveVoyages'!DW76+'1 - Eltis SlaveVoyages'!DY76+'1 - Eltis SlaveVoyages'!EA76+'1 - Eltis SlaveVoyages'!EC76+'1 - Eltis SlaveVoyages'!EE76+'1 - Eltis SlaveVoyages'!EG76+'1 - Eltis SlaveVoyages'!EI76+'1 - Eltis SlaveVoyages'!EK76+'1 - Eltis SlaveVoyages'!FQ76+'1 - Eltis SlaveVoyages'!FU76+'1 - Eltis SlaveVoyages'!FW76</f>
        <v>1398</v>
      </c>
      <c r="AE76" s="11">
        <f t="shared" si="20"/>
        <v>5704</v>
      </c>
      <c r="AG76" s="51">
        <f t="shared" si="21"/>
        <v>6492</v>
      </c>
      <c r="AH76" s="52">
        <f t="shared" si="22"/>
        <v>5308</v>
      </c>
      <c r="AI76" s="52">
        <f t="shared" si="23"/>
        <v>3415</v>
      </c>
      <c r="AJ76" s="52">
        <f t="shared" si="24"/>
        <v>2928</v>
      </c>
      <c r="AK76" s="52">
        <f t="shared" si="25"/>
        <v>1110</v>
      </c>
      <c r="AL76" s="52">
        <f t="shared" si="26"/>
        <v>798</v>
      </c>
      <c r="AM76" s="52">
        <f t="shared" si="27"/>
        <v>0</v>
      </c>
      <c r="AN76" s="52">
        <f t="shared" si="28"/>
        <v>0</v>
      </c>
      <c r="AO76" s="52">
        <f t="shared" si="29"/>
        <v>1967</v>
      </c>
      <c r="AP76" s="52">
        <f t="shared" si="30"/>
        <v>1582</v>
      </c>
      <c r="AQ76" s="52">
        <f t="shared" si="31"/>
        <v>0</v>
      </c>
      <c r="AR76" s="56">
        <f t="shared" si="32"/>
        <v>0</v>
      </c>
      <c r="AT76" s="8" t="str">
        <f>IF('4 - Prijzen'!O80&gt;0,'4 - Prijzen'!O80,"")</f>
        <v/>
      </c>
      <c r="AU76" s="8" t="str">
        <f>IF('4 - Prijzen'!P80&gt;0,'4 - Prijzen'!P80,"")</f>
        <v/>
      </c>
      <c r="AV76" s="8" t="str">
        <f>IF('4 - Prijzen'!BC80&gt;0,'4 - Prijzen'!BC80,"")</f>
        <v/>
      </c>
      <c r="AW76" s="8" t="str">
        <f>IF('4 - Prijzen'!BD80&gt;0,'4 - Prijzen'!BD80,"")</f>
        <v/>
      </c>
      <c r="AY76" s="8" t="str">
        <f>IF('4 - Prijzen'!BF80&gt;0,'4 - Prijzen'!BF80,"")</f>
        <v/>
      </c>
      <c r="AZ76" s="8" t="str">
        <f>IF('4 - Prijzen'!BG80&gt;0,'4 - Prijzen'!BG80,"")</f>
        <v/>
      </c>
      <c r="BA76" s="8" t="str">
        <f>IF('4 - Prijzen'!BV80&gt;0,'4 - Prijzen'!BV80,"")</f>
        <v/>
      </c>
      <c r="BB76" s="8" t="str">
        <f>IF('4 - Prijzen'!BW80&gt;0,'4 - Prijzen'!BW80,"")</f>
        <v/>
      </c>
      <c r="BI76" s="87">
        <f t="shared" si="34"/>
        <v>0.629</v>
      </c>
      <c r="BJ76" s="87">
        <f t="shared" si="35"/>
        <v>0.66666666666666663</v>
      </c>
      <c r="BK76" s="84">
        <f t="shared" si="33"/>
        <v>0.8763333333333333</v>
      </c>
      <c r="CN76">
        <f t="shared" si="36"/>
        <v>90</v>
      </c>
      <c r="CO76">
        <f t="shared" si="36"/>
        <v>110</v>
      </c>
      <c r="CP76" s="8">
        <f t="shared" si="37"/>
        <v>584280</v>
      </c>
      <c r="CQ76" s="8">
        <f t="shared" si="38"/>
        <v>714120</v>
      </c>
    </row>
    <row r="77" spans="1:95" x14ac:dyDescent="0.25">
      <c r="A77">
        <v>1669</v>
      </c>
      <c r="B77" s="8">
        <f>'2 - Eltis SlaveAssessment'!BX77</f>
        <v>11476</v>
      </c>
      <c r="C77" s="8">
        <f>'2 - Eltis SlaveAssessment'!BY77</f>
        <v>9399</v>
      </c>
      <c r="D77" s="8">
        <f>'2 - Eltis SlaveAssessment'!AT77</f>
        <v>6749</v>
      </c>
      <c r="E77" s="8">
        <f>'2 - Eltis SlaveAssessment'!AU77</f>
        <v>5745</v>
      </c>
      <c r="F77" s="8">
        <f>'2 - Eltis SlaveAssessment'!AV77</f>
        <v>2034</v>
      </c>
      <c r="G77" s="8">
        <f>'2 - Eltis SlaveAssessment'!AW77</f>
        <v>1471</v>
      </c>
      <c r="H77" s="8">
        <f>'2 - Eltis SlaveAssessment'!BJ77+'2 - Eltis SlaveAssessment'!BL77+'2 - Eltis SlaveAssessment'!BN77+'2 - Eltis SlaveAssessment'!BP77+'2 - Eltis SlaveAssessment'!BR77</f>
        <v>0</v>
      </c>
      <c r="I77" s="8">
        <f>'2 - Eltis SlaveAssessment'!BK77+'2 - Eltis SlaveAssessment'!BM77+'2 - Eltis SlaveAssessment'!BO77+'2 - Eltis SlaveAssessment'!BQ77+'2 - Eltis SlaveAssessment'!BS77</f>
        <v>0</v>
      </c>
      <c r="J77" s="8">
        <f>'2 - Eltis SlaveAssessment'!N77+'2 - Eltis SlaveAssessment'!P77+'2 - Eltis SlaveAssessment'!R77+'2 - Eltis SlaveAssessment'!T77+'2 - Eltis SlaveAssessment'!V77+'2 - Eltis SlaveAssessment'!X77+'2 - Eltis SlaveAssessment'!Z77+'2 - Eltis SlaveAssessment'!AB77+'2 - Eltis SlaveAssessment'!AD77+'2 - Eltis SlaveAssessment'!AF77+'2 - Eltis SlaveAssessment'!AH77+'2 - Eltis SlaveAssessment'!AJ77+'2 - Eltis SlaveAssessment'!AL77+'2 - Eltis SlaveAssessment'!AN77+'2 - Eltis SlaveAssessment'!AP77+'2 - Eltis SlaveAssessment'!AR77+'2 - Eltis SlaveAssessment'!AX77+'2 - Eltis SlaveAssessment'!AZ77+'2 - Eltis SlaveAssessment'!BB77+'2 - Eltis SlaveAssessment'!BD77+'2 - Eltis SlaveAssessment'!BF77+'2 - Eltis SlaveAssessment'!BH77</f>
        <v>2693</v>
      </c>
      <c r="K77" s="8">
        <f>'2 - Eltis SlaveAssessment'!O77+'2 - Eltis SlaveAssessment'!Q77+'2 - Eltis SlaveAssessment'!S77+'2 - Eltis SlaveAssessment'!U77+'2 - Eltis SlaveAssessment'!W77+'2 - Eltis SlaveAssessment'!Y77+'2 - Eltis SlaveAssessment'!AA77+'2 - Eltis SlaveAssessment'!AC77+'2 - Eltis SlaveAssessment'!AE77+'2 - Eltis SlaveAssessment'!AG77+'2 - Eltis SlaveAssessment'!AI77+'2 - Eltis SlaveAssessment'!AK77+'2 - Eltis SlaveAssessment'!AM77+'2 - Eltis SlaveAssessment'!AO77+'2 - Eltis SlaveAssessment'!AQ77+'2 - Eltis SlaveAssessment'!AS77+'2 - Eltis SlaveAssessment'!AY77+'2 - Eltis SlaveAssessment'!BA77+'2 - Eltis SlaveAssessment'!BC77+'2 - Eltis SlaveAssessment'!BE77+'2 - Eltis SlaveAssessment'!BG77+'2 - Eltis SlaveAssessment'!BI77</f>
        <v>2183</v>
      </c>
      <c r="M77" s="8">
        <f>'1 - Eltis SlaveVoyages'!GF77</f>
        <v>9666</v>
      </c>
      <c r="N77" s="8">
        <f>'1 - Eltis SlaveVoyages'!GG77</f>
        <v>7889</v>
      </c>
      <c r="O77" s="8">
        <f>'1 - Eltis SlaveVoyages'!BZ77</f>
        <v>5217</v>
      </c>
      <c r="P77" s="8">
        <f>'1 - Eltis SlaveVoyages'!CA77</f>
        <v>4425</v>
      </c>
      <c r="Q77" s="8">
        <f>'1 - Eltis SlaveVoyages'!CB77</f>
        <v>1773</v>
      </c>
      <c r="R77" s="8">
        <f>'1 - Eltis SlaveVoyages'!CC77</f>
        <v>1280</v>
      </c>
      <c r="S77" s="8">
        <f>'1 - Eltis SlaveVoyages'!EL77+'1 - Eltis SlaveVoyages'!EN77+'1 - Eltis SlaveVoyages'!EP77+'1 - Eltis SlaveVoyages'!ER77+'1 - Eltis SlaveVoyages'!ET77</f>
        <v>0</v>
      </c>
      <c r="T77" s="8">
        <f>'1 - Eltis SlaveVoyages'!EM77+'1 - Eltis SlaveVoyages'!EO77+'1 - Eltis SlaveVoyages'!EQ77+'1 - Eltis SlaveVoyages'!ES77+'1 - Eltis SlaveVoyages'!EU77</f>
        <v>0</v>
      </c>
      <c r="U77" s="8">
        <f>'1 - Eltis SlaveVoyages'!BR77+'1 - Eltis SlaveVoyages'!BT77+'1 - Eltis SlaveVoyages'!BV77+'1 - Eltis SlaveVoyages'!CF77+'1 - Eltis SlaveVoyages'!CH77+'1 - Eltis SlaveVoyages'!CJ77+'1 - Eltis SlaveVoyages'!CL77+'1 - Eltis SlaveVoyages'!CN77+'1 - Eltis SlaveVoyages'!CP77+'1 - Eltis SlaveVoyages'!CR77+'1 - Eltis SlaveVoyages'!CT77+'1 - Eltis SlaveVoyages'!CV77+'1 - Eltis SlaveVoyages'!CX77+'1 - Eltis SlaveVoyages'!CZ77+'1 - Eltis SlaveVoyages'!DB77+'1 - Eltis SlaveVoyages'!DD77+'1 - Eltis SlaveVoyages'!DF77+'1 - Eltis SlaveVoyages'!DH77+'1 - Eltis SlaveVoyages'!DJ77+'1 - Eltis SlaveVoyages'!DL77+'1 - Eltis SlaveVoyages'!DN77+'1 - Eltis SlaveVoyages'!DP77+'1 - Eltis SlaveVoyages'!DR77+'1 - Eltis SlaveVoyages'!DT77+'1 - Eltis SlaveVoyages'!DV77+'1 - Eltis SlaveVoyages'!DX77+'1 - Eltis SlaveVoyages'!DZ77+'1 - Eltis SlaveVoyages'!EB77+'1 - Eltis SlaveVoyages'!ED77+'1 - Eltis SlaveVoyages'!EF77+'1 - Eltis SlaveVoyages'!EH77+'1 - Eltis SlaveVoyages'!EJ77+'1 - Eltis SlaveVoyages'!FP77+'1 - Eltis SlaveVoyages'!FT77+'1 - Eltis SlaveVoyages'!FV77</f>
        <v>2676</v>
      </c>
      <c r="V77" s="8">
        <f>'1 - Eltis SlaveVoyages'!BS77+'1 - Eltis SlaveVoyages'!BU77+'1 - Eltis SlaveVoyages'!BW77+'1 - Eltis SlaveVoyages'!CG77+'1 - Eltis SlaveVoyages'!CI77+'1 - Eltis SlaveVoyages'!CK77+'1 - Eltis SlaveVoyages'!CM77+'1 - Eltis SlaveVoyages'!CO77+'1 - Eltis SlaveVoyages'!CQ77+'1 - Eltis SlaveVoyages'!CS77+'1 - Eltis SlaveVoyages'!CU77+'1 - Eltis SlaveVoyages'!CW77+'1 - Eltis SlaveVoyages'!CY77+'1 - Eltis SlaveVoyages'!DA77+'1 - Eltis SlaveVoyages'!DC77+'1 - Eltis SlaveVoyages'!DE77+'1 - Eltis SlaveVoyages'!DG77+'1 - Eltis SlaveVoyages'!DI77+'1 - Eltis SlaveVoyages'!DK77+'1 - Eltis SlaveVoyages'!DM77+'1 - Eltis SlaveVoyages'!DO77+'1 - Eltis SlaveVoyages'!DQ77+'1 - Eltis SlaveVoyages'!DS77+'1 - Eltis SlaveVoyages'!DU77+'1 - Eltis SlaveVoyages'!DW77+'1 - Eltis SlaveVoyages'!DY77+'1 - Eltis SlaveVoyages'!EA77+'1 - Eltis SlaveVoyages'!EC77+'1 - Eltis SlaveVoyages'!EE77+'1 - Eltis SlaveVoyages'!EG77+'1 - Eltis SlaveVoyages'!EI77+'1 - Eltis SlaveVoyages'!EK77+'1 - Eltis SlaveVoyages'!FQ77+'1 - Eltis SlaveVoyages'!FU77+'1 - Eltis SlaveVoyages'!FW77</f>
        <v>2184</v>
      </c>
      <c r="AE77" s="11">
        <f t="shared" si="20"/>
        <v>9666</v>
      </c>
      <c r="AF77" s="84"/>
      <c r="AG77" s="51">
        <f t="shared" si="21"/>
        <v>11476</v>
      </c>
      <c r="AH77" s="52">
        <f t="shared" si="22"/>
        <v>9399</v>
      </c>
      <c r="AI77" s="52">
        <f t="shared" si="23"/>
        <v>6749</v>
      </c>
      <c r="AJ77" s="52">
        <f t="shared" si="24"/>
        <v>5745</v>
      </c>
      <c r="AK77" s="52">
        <f t="shared" si="25"/>
        <v>2034</v>
      </c>
      <c r="AL77" s="52">
        <f t="shared" si="26"/>
        <v>1471</v>
      </c>
      <c r="AM77" s="52">
        <f t="shared" si="27"/>
        <v>0</v>
      </c>
      <c r="AN77" s="52">
        <f t="shared" si="28"/>
        <v>0</v>
      </c>
      <c r="AO77" s="52">
        <f t="shared" si="29"/>
        <v>2693</v>
      </c>
      <c r="AP77" s="52">
        <f t="shared" si="30"/>
        <v>2183</v>
      </c>
      <c r="AQ77" s="52">
        <f t="shared" si="31"/>
        <v>0</v>
      </c>
      <c r="AR77" s="56">
        <f t="shared" si="32"/>
        <v>0</v>
      </c>
      <c r="AT77" s="8" t="str">
        <f>IF('4 - Prijzen'!O81&gt;0,'4 - Prijzen'!O81,"")</f>
        <v/>
      </c>
      <c r="AU77" s="8" t="str">
        <f>IF('4 - Prijzen'!P81&gt;0,'4 - Prijzen'!P81,"")</f>
        <v/>
      </c>
      <c r="AV77" s="8" t="str">
        <f>IF('4 - Prijzen'!BC81&gt;0,'4 - Prijzen'!BC81,"")</f>
        <v/>
      </c>
      <c r="AW77" s="8" t="str">
        <f>IF('4 - Prijzen'!BD81&gt;0,'4 - Prijzen'!BD81,"")</f>
        <v/>
      </c>
      <c r="AY77" s="8" t="str">
        <f>IF('4 - Prijzen'!BF81&gt;0,'4 - Prijzen'!BF81,"")</f>
        <v/>
      </c>
      <c r="AZ77" s="8" t="str">
        <f>IF('4 - Prijzen'!BG81&gt;0,'4 - Prijzen'!BG81,"")</f>
        <v/>
      </c>
      <c r="BA77" s="8" t="str">
        <f>IF('4 - Prijzen'!BV81&gt;0,'4 - Prijzen'!BV81,"")</f>
        <v/>
      </c>
      <c r="BB77" s="8" t="str">
        <f>IF('4 - Prijzen'!BW81&gt;0,'4 - Prijzen'!BW81,"")</f>
        <v/>
      </c>
      <c r="BI77" s="87">
        <f t="shared" si="34"/>
        <v>0.629</v>
      </c>
      <c r="BJ77" s="87">
        <f t="shared" si="35"/>
        <v>0.66666666666666663</v>
      </c>
      <c r="BK77" s="84">
        <f t="shared" si="33"/>
        <v>0.8763333333333333</v>
      </c>
      <c r="CN77">
        <f t="shared" si="36"/>
        <v>90</v>
      </c>
      <c r="CO77">
        <f t="shared" si="36"/>
        <v>110</v>
      </c>
      <c r="CP77" s="8">
        <f t="shared" si="37"/>
        <v>1032840</v>
      </c>
      <c r="CQ77" s="8">
        <f t="shared" si="38"/>
        <v>1262360</v>
      </c>
    </row>
    <row r="78" spans="1:95" x14ac:dyDescent="0.25">
      <c r="A78">
        <v>1670</v>
      </c>
      <c r="B78" s="8">
        <f>'2 - Eltis SlaveAssessment'!BX78</f>
        <v>5781</v>
      </c>
      <c r="C78" s="8">
        <f>'2 - Eltis SlaveAssessment'!BY78</f>
        <v>4849</v>
      </c>
      <c r="D78" s="8">
        <f>'2 - Eltis SlaveAssessment'!AT78</f>
        <v>3703</v>
      </c>
      <c r="E78" s="8">
        <f>'2 - Eltis SlaveAssessment'!AU78</f>
        <v>3154</v>
      </c>
      <c r="F78" s="8">
        <f>'2 - Eltis SlaveAssessment'!AV78</f>
        <v>856</v>
      </c>
      <c r="G78" s="8">
        <f>'2 - Eltis SlaveAssessment'!AW78</f>
        <v>686</v>
      </c>
      <c r="H78" s="8">
        <f>'2 - Eltis SlaveAssessment'!BJ78+'2 - Eltis SlaveAssessment'!BL78+'2 - Eltis SlaveAssessment'!BN78+'2 - Eltis SlaveAssessment'!BP78+'2 - Eltis SlaveAssessment'!BR78</f>
        <v>0</v>
      </c>
      <c r="I78" s="8">
        <f>'2 - Eltis SlaveAssessment'!BK78+'2 - Eltis SlaveAssessment'!BM78+'2 - Eltis SlaveAssessment'!BO78+'2 - Eltis SlaveAssessment'!BQ78+'2 - Eltis SlaveAssessment'!BS78</f>
        <v>0</v>
      </c>
      <c r="J78" s="8">
        <f>'2 - Eltis SlaveAssessment'!N78+'2 - Eltis SlaveAssessment'!P78+'2 - Eltis SlaveAssessment'!R78+'2 - Eltis SlaveAssessment'!T78+'2 - Eltis SlaveAssessment'!V78+'2 - Eltis SlaveAssessment'!X78+'2 - Eltis SlaveAssessment'!Z78+'2 - Eltis SlaveAssessment'!AB78+'2 - Eltis SlaveAssessment'!AD78+'2 - Eltis SlaveAssessment'!AF78+'2 - Eltis SlaveAssessment'!AH78+'2 - Eltis SlaveAssessment'!AJ78+'2 - Eltis SlaveAssessment'!AL78+'2 - Eltis SlaveAssessment'!AN78+'2 - Eltis SlaveAssessment'!AP78+'2 - Eltis SlaveAssessment'!AR78+'2 - Eltis SlaveAssessment'!AX78+'2 - Eltis SlaveAssessment'!AZ78+'2 - Eltis SlaveAssessment'!BB78+'2 - Eltis SlaveAssessment'!BD78+'2 - Eltis SlaveAssessment'!BF78+'2 - Eltis SlaveAssessment'!BH78</f>
        <v>1222</v>
      </c>
      <c r="K78" s="8">
        <f>'2 - Eltis SlaveAssessment'!O78+'2 - Eltis SlaveAssessment'!Q78+'2 - Eltis SlaveAssessment'!S78+'2 - Eltis SlaveAssessment'!U78+'2 - Eltis SlaveAssessment'!W78+'2 - Eltis SlaveAssessment'!Y78+'2 - Eltis SlaveAssessment'!AA78+'2 - Eltis SlaveAssessment'!AC78+'2 - Eltis SlaveAssessment'!AE78+'2 - Eltis SlaveAssessment'!AG78+'2 - Eltis SlaveAssessment'!AI78+'2 - Eltis SlaveAssessment'!AK78+'2 - Eltis SlaveAssessment'!AM78+'2 - Eltis SlaveAssessment'!AO78+'2 - Eltis SlaveAssessment'!AQ78+'2 - Eltis SlaveAssessment'!AS78+'2 - Eltis SlaveAssessment'!AY78+'2 - Eltis SlaveAssessment'!BA78+'2 - Eltis SlaveAssessment'!BC78+'2 - Eltis SlaveAssessment'!BE78+'2 - Eltis SlaveAssessment'!BG78+'2 - Eltis SlaveAssessment'!BI78</f>
        <v>1009</v>
      </c>
      <c r="M78" s="8">
        <f>'1 - Eltis SlaveVoyages'!GF78</f>
        <v>4915</v>
      </c>
      <c r="N78" s="8">
        <f>'1 - Eltis SlaveVoyages'!GG78</f>
        <v>4113</v>
      </c>
      <c r="O78" s="8">
        <f>'1 - Eltis SlaveVoyages'!BZ78</f>
        <v>3148</v>
      </c>
      <c r="P78" s="8">
        <f>'1 - Eltis SlaveVoyages'!CA78</f>
        <v>2675</v>
      </c>
      <c r="Q78" s="8">
        <f>'1 - Eltis SlaveVoyages'!CB78</f>
        <v>728</v>
      </c>
      <c r="R78" s="8">
        <f>'1 - Eltis SlaveVoyages'!CC78</f>
        <v>582</v>
      </c>
      <c r="S78" s="8">
        <f>'1 - Eltis SlaveVoyages'!EL78+'1 - Eltis SlaveVoyages'!EN78+'1 - Eltis SlaveVoyages'!EP78+'1 - Eltis SlaveVoyages'!ER78+'1 - Eltis SlaveVoyages'!ET78</f>
        <v>0</v>
      </c>
      <c r="T78" s="8">
        <f>'1 - Eltis SlaveVoyages'!EM78+'1 - Eltis SlaveVoyages'!EO78+'1 - Eltis SlaveVoyages'!EQ78+'1 - Eltis SlaveVoyages'!ES78+'1 - Eltis SlaveVoyages'!EU78</f>
        <v>0</v>
      </c>
      <c r="U78" s="8">
        <f>'1 - Eltis SlaveVoyages'!BR78+'1 - Eltis SlaveVoyages'!BT78+'1 - Eltis SlaveVoyages'!BV78+'1 - Eltis SlaveVoyages'!CF78+'1 - Eltis SlaveVoyages'!CH78+'1 - Eltis SlaveVoyages'!CJ78+'1 - Eltis SlaveVoyages'!CL78+'1 - Eltis SlaveVoyages'!CN78+'1 - Eltis SlaveVoyages'!CP78+'1 - Eltis SlaveVoyages'!CR78+'1 - Eltis SlaveVoyages'!CT78+'1 - Eltis SlaveVoyages'!CV78+'1 - Eltis SlaveVoyages'!CX78+'1 - Eltis SlaveVoyages'!CZ78+'1 - Eltis SlaveVoyages'!DB78+'1 - Eltis SlaveVoyages'!DD78+'1 - Eltis SlaveVoyages'!DF78+'1 - Eltis SlaveVoyages'!DH78+'1 - Eltis SlaveVoyages'!DJ78+'1 - Eltis SlaveVoyages'!DL78+'1 - Eltis SlaveVoyages'!DN78+'1 - Eltis SlaveVoyages'!DP78+'1 - Eltis SlaveVoyages'!DR78+'1 - Eltis SlaveVoyages'!DT78+'1 - Eltis SlaveVoyages'!DV78+'1 - Eltis SlaveVoyages'!DX78+'1 - Eltis SlaveVoyages'!DZ78+'1 - Eltis SlaveVoyages'!EB78+'1 - Eltis SlaveVoyages'!ED78+'1 - Eltis SlaveVoyages'!EF78+'1 - Eltis SlaveVoyages'!EH78+'1 - Eltis SlaveVoyages'!EJ78+'1 - Eltis SlaveVoyages'!FP78+'1 - Eltis SlaveVoyages'!FT78+'1 - Eltis SlaveVoyages'!FV78</f>
        <v>711</v>
      </c>
      <c r="V78" s="8">
        <f>'1 - Eltis SlaveVoyages'!BS78+'1 - Eltis SlaveVoyages'!BU78+'1 - Eltis SlaveVoyages'!BW78+'1 - Eltis SlaveVoyages'!CG78+'1 - Eltis SlaveVoyages'!CI78+'1 - Eltis SlaveVoyages'!CK78+'1 - Eltis SlaveVoyages'!CM78+'1 - Eltis SlaveVoyages'!CO78+'1 - Eltis SlaveVoyages'!CQ78+'1 - Eltis SlaveVoyages'!CS78+'1 - Eltis SlaveVoyages'!CU78+'1 - Eltis SlaveVoyages'!CW78+'1 - Eltis SlaveVoyages'!CY78+'1 - Eltis SlaveVoyages'!DA78+'1 - Eltis SlaveVoyages'!DC78+'1 - Eltis SlaveVoyages'!DE78+'1 - Eltis SlaveVoyages'!DG78+'1 - Eltis SlaveVoyages'!DI78+'1 - Eltis SlaveVoyages'!DK78+'1 - Eltis SlaveVoyages'!DM78+'1 - Eltis SlaveVoyages'!DO78+'1 - Eltis SlaveVoyages'!DQ78+'1 - Eltis SlaveVoyages'!DS78+'1 - Eltis SlaveVoyages'!DU78+'1 - Eltis SlaveVoyages'!DW78+'1 - Eltis SlaveVoyages'!DY78+'1 - Eltis SlaveVoyages'!EA78+'1 - Eltis SlaveVoyages'!EC78+'1 - Eltis SlaveVoyages'!EE78+'1 - Eltis SlaveVoyages'!EG78+'1 - Eltis SlaveVoyages'!EI78+'1 - Eltis SlaveVoyages'!EK78+'1 - Eltis SlaveVoyages'!FQ78+'1 - Eltis SlaveVoyages'!FU78+'1 - Eltis SlaveVoyages'!FW78</f>
        <v>571</v>
      </c>
      <c r="AE78" s="11">
        <f t="shared" si="20"/>
        <v>4915</v>
      </c>
      <c r="AG78" s="51">
        <f t="shared" si="21"/>
        <v>5781</v>
      </c>
      <c r="AH78" s="52">
        <f t="shared" si="22"/>
        <v>4849</v>
      </c>
      <c r="AI78" s="52">
        <f t="shared" si="23"/>
        <v>3703</v>
      </c>
      <c r="AJ78" s="52">
        <f t="shared" si="24"/>
        <v>3154</v>
      </c>
      <c r="AK78" s="52">
        <f t="shared" si="25"/>
        <v>856</v>
      </c>
      <c r="AL78" s="52">
        <f t="shared" si="26"/>
        <v>686</v>
      </c>
      <c r="AM78" s="52">
        <f t="shared" si="27"/>
        <v>0</v>
      </c>
      <c r="AN78" s="52">
        <f t="shared" si="28"/>
        <v>0</v>
      </c>
      <c r="AO78" s="52">
        <f t="shared" si="29"/>
        <v>1222</v>
      </c>
      <c r="AP78" s="52">
        <f t="shared" si="30"/>
        <v>1009</v>
      </c>
      <c r="AQ78" s="52">
        <f t="shared" si="31"/>
        <v>0</v>
      </c>
      <c r="AR78" s="56">
        <f t="shared" si="32"/>
        <v>0</v>
      </c>
      <c r="AT78" s="8" t="str">
        <f>IF('4 - Prijzen'!O82&gt;0,'4 - Prijzen'!O82,"")</f>
        <v/>
      </c>
      <c r="AU78" s="8" t="str">
        <f>IF('4 - Prijzen'!P82&gt;0,'4 - Prijzen'!P82,"")</f>
        <v/>
      </c>
      <c r="AV78" s="8" t="str">
        <f>IF('4 - Prijzen'!BC82&gt;0,'4 - Prijzen'!BC82,"")</f>
        <v/>
      </c>
      <c r="AW78" s="8" t="str">
        <f>IF('4 - Prijzen'!BD82&gt;0,'4 - Prijzen'!BD82,"")</f>
        <v/>
      </c>
      <c r="AY78" s="8" t="str">
        <f>IF('4 - Prijzen'!BF82&gt;0,'4 - Prijzen'!BF82,"")</f>
        <v/>
      </c>
      <c r="AZ78" s="8" t="str">
        <f>IF('4 - Prijzen'!BG82&gt;0,'4 - Prijzen'!BG82,"")</f>
        <v/>
      </c>
      <c r="BA78" s="8" t="str">
        <f>IF('4 - Prijzen'!BV82&gt;0,'4 - Prijzen'!BV82,"")</f>
        <v/>
      </c>
      <c r="BB78" s="8" t="str">
        <f>IF('4 - Prijzen'!BW82&gt;0,'4 - Prijzen'!BW82,"")</f>
        <v/>
      </c>
      <c r="BI78" s="87">
        <f t="shared" si="34"/>
        <v>0.629</v>
      </c>
      <c r="BJ78" s="87">
        <f t="shared" si="35"/>
        <v>0.66666666666666663</v>
      </c>
      <c r="BK78" s="84">
        <f t="shared" si="33"/>
        <v>0.8763333333333333</v>
      </c>
      <c r="CN78">
        <f t="shared" si="36"/>
        <v>90</v>
      </c>
      <c r="CO78">
        <f t="shared" si="36"/>
        <v>110</v>
      </c>
      <c r="CP78" s="8">
        <f t="shared" si="37"/>
        <v>520290</v>
      </c>
      <c r="CQ78" s="8">
        <f t="shared" si="38"/>
        <v>635910</v>
      </c>
    </row>
    <row r="79" spans="1:95" x14ac:dyDescent="0.25">
      <c r="A79">
        <v>1671</v>
      </c>
      <c r="B79" s="8">
        <f>'2 - Eltis SlaveAssessment'!BX79</f>
        <v>9329</v>
      </c>
      <c r="C79" s="8">
        <f>'2 - Eltis SlaveAssessment'!BY79</f>
        <v>7695</v>
      </c>
      <c r="D79" s="8">
        <f>'2 - Eltis SlaveAssessment'!AT79</f>
        <v>7002</v>
      </c>
      <c r="E79" s="8">
        <f>'2 - Eltis SlaveAssessment'!AU79</f>
        <v>5851</v>
      </c>
      <c r="F79" s="8">
        <f>'2 - Eltis SlaveAssessment'!AV79</f>
        <v>2081</v>
      </c>
      <c r="G79" s="8">
        <f>'2 - Eltis SlaveAssessment'!AW79</f>
        <v>1645</v>
      </c>
      <c r="H79" s="8">
        <f>'2 - Eltis SlaveAssessment'!BJ79+'2 - Eltis SlaveAssessment'!BL79+'2 - Eltis SlaveAssessment'!BN79+'2 - Eltis SlaveAssessment'!BP79+'2 - Eltis SlaveAssessment'!BR79</f>
        <v>167</v>
      </c>
      <c r="I79" s="8">
        <f>'2 - Eltis SlaveAssessment'!BK79+'2 - Eltis SlaveAssessment'!BM79+'2 - Eltis SlaveAssessment'!BO79+'2 - Eltis SlaveAssessment'!BQ79+'2 - Eltis SlaveAssessment'!BS79</f>
        <v>143</v>
      </c>
      <c r="J79" s="8">
        <f>'2 - Eltis SlaveAssessment'!N79+'2 - Eltis SlaveAssessment'!P79+'2 - Eltis SlaveAssessment'!R79+'2 - Eltis SlaveAssessment'!T79+'2 - Eltis SlaveAssessment'!V79+'2 - Eltis SlaveAssessment'!X79+'2 - Eltis SlaveAssessment'!Z79+'2 - Eltis SlaveAssessment'!AB79+'2 - Eltis SlaveAssessment'!AD79+'2 - Eltis SlaveAssessment'!AF79+'2 - Eltis SlaveAssessment'!AH79+'2 - Eltis SlaveAssessment'!AJ79+'2 - Eltis SlaveAssessment'!AL79+'2 - Eltis SlaveAssessment'!AN79+'2 - Eltis SlaveAssessment'!AP79+'2 - Eltis SlaveAssessment'!AR79+'2 - Eltis SlaveAssessment'!AX79+'2 - Eltis SlaveAssessment'!AZ79+'2 - Eltis SlaveAssessment'!BB79+'2 - Eltis SlaveAssessment'!BD79+'2 - Eltis SlaveAssessment'!BF79+'2 - Eltis SlaveAssessment'!BH79</f>
        <v>79</v>
      </c>
      <c r="K79" s="8">
        <f>'2 - Eltis SlaveAssessment'!O79+'2 - Eltis SlaveAssessment'!Q79+'2 - Eltis SlaveAssessment'!S79+'2 - Eltis SlaveAssessment'!U79+'2 - Eltis SlaveAssessment'!W79+'2 - Eltis SlaveAssessment'!Y79+'2 - Eltis SlaveAssessment'!AA79+'2 - Eltis SlaveAssessment'!AC79+'2 - Eltis SlaveAssessment'!AE79+'2 - Eltis SlaveAssessment'!AG79+'2 - Eltis SlaveAssessment'!AI79+'2 - Eltis SlaveAssessment'!AK79+'2 - Eltis SlaveAssessment'!AM79+'2 - Eltis SlaveAssessment'!AO79+'2 - Eltis SlaveAssessment'!AQ79+'2 - Eltis SlaveAssessment'!AS79+'2 - Eltis SlaveAssessment'!AY79+'2 - Eltis SlaveAssessment'!BA79+'2 - Eltis SlaveAssessment'!BC79+'2 - Eltis SlaveAssessment'!BE79+'2 - Eltis SlaveAssessment'!BG79+'2 - Eltis SlaveAssessment'!BI79</f>
        <v>56</v>
      </c>
      <c r="M79" s="8">
        <f>'1 - Eltis SlaveVoyages'!GF79</f>
        <v>7607</v>
      </c>
      <c r="N79" s="8">
        <f>'1 - Eltis SlaveVoyages'!GG79</f>
        <v>6250</v>
      </c>
      <c r="O79" s="8">
        <f>'1 - Eltis SlaveVoyages'!BZ79</f>
        <v>5217</v>
      </c>
      <c r="P79" s="8">
        <f>'1 - Eltis SlaveVoyages'!CA79</f>
        <v>4336</v>
      </c>
      <c r="Q79" s="8">
        <f>'1 - Eltis SlaveVoyages'!CB79</f>
        <v>1714</v>
      </c>
      <c r="R79" s="8">
        <f>'1 - Eltis SlaveVoyages'!CC79</f>
        <v>1344</v>
      </c>
      <c r="S79" s="8">
        <f>'1 - Eltis SlaveVoyages'!EL79+'1 - Eltis SlaveVoyages'!EN79+'1 - Eltis SlaveVoyages'!EP79+'1 - Eltis SlaveVoyages'!ER79+'1 - Eltis SlaveVoyages'!ET79</f>
        <v>150</v>
      </c>
      <c r="T79" s="8">
        <f>'1 - Eltis SlaveVoyages'!EM79+'1 - Eltis SlaveVoyages'!EO79+'1 - Eltis SlaveVoyages'!EQ79+'1 - Eltis SlaveVoyages'!ES79+'1 - Eltis SlaveVoyages'!EU79</f>
        <v>129</v>
      </c>
      <c r="U79" s="8">
        <f>'1 - Eltis SlaveVoyages'!BR79+'1 - Eltis SlaveVoyages'!BT79+'1 - Eltis SlaveVoyages'!BV79+'1 - Eltis SlaveVoyages'!CF79+'1 - Eltis SlaveVoyages'!CH79+'1 - Eltis SlaveVoyages'!CJ79+'1 - Eltis SlaveVoyages'!CL79+'1 - Eltis SlaveVoyages'!CN79+'1 - Eltis SlaveVoyages'!CP79+'1 - Eltis SlaveVoyages'!CR79+'1 - Eltis SlaveVoyages'!CT79+'1 - Eltis SlaveVoyages'!CV79+'1 - Eltis SlaveVoyages'!CX79+'1 - Eltis SlaveVoyages'!CZ79+'1 - Eltis SlaveVoyages'!DB79+'1 - Eltis SlaveVoyages'!DD79+'1 - Eltis SlaveVoyages'!DF79+'1 - Eltis SlaveVoyages'!DH79+'1 - Eltis SlaveVoyages'!DJ79+'1 - Eltis SlaveVoyages'!DL79+'1 - Eltis SlaveVoyages'!DN79+'1 - Eltis SlaveVoyages'!DP79+'1 - Eltis SlaveVoyages'!DR79+'1 - Eltis SlaveVoyages'!DT79+'1 - Eltis SlaveVoyages'!DV79+'1 - Eltis SlaveVoyages'!DX79+'1 - Eltis SlaveVoyages'!DZ79+'1 - Eltis SlaveVoyages'!EB79+'1 - Eltis SlaveVoyages'!ED79+'1 - Eltis SlaveVoyages'!EF79+'1 - Eltis SlaveVoyages'!EH79+'1 - Eltis SlaveVoyages'!EJ79+'1 - Eltis SlaveVoyages'!FP79+'1 - Eltis SlaveVoyages'!FT79+'1 - Eltis SlaveVoyages'!FV79</f>
        <v>526</v>
      </c>
      <c r="V79" s="8">
        <f>'1 - Eltis SlaveVoyages'!BS79+'1 - Eltis SlaveVoyages'!BU79+'1 - Eltis SlaveVoyages'!BW79+'1 - Eltis SlaveVoyages'!CG79+'1 - Eltis SlaveVoyages'!CI79+'1 - Eltis SlaveVoyages'!CK79+'1 - Eltis SlaveVoyages'!CM79+'1 - Eltis SlaveVoyages'!CO79+'1 - Eltis SlaveVoyages'!CQ79+'1 - Eltis SlaveVoyages'!CS79+'1 - Eltis SlaveVoyages'!CU79+'1 - Eltis SlaveVoyages'!CW79+'1 - Eltis SlaveVoyages'!CY79+'1 - Eltis SlaveVoyages'!DA79+'1 - Eltis SlaveVoyages'!DC79+'1 - Eltis SlaveVoyages'!DE79+'1 - Eltis SlaveVoyages'!DG79+'1 - Eltis SlaveVoyages'!DI79+'1 - Eltis SlaveVoyages'!DK79+'1 - Eltis SlaveVoyages'!DM79+'1 - Eltis SlaveVoyages'!DO79+'1 - Eltis SlaveVoyages'!DQ79+'1 - Eltis SlaveVoyages'!DS79+'1 - Eltis SlaveVoyages'!DU79+'1 - Eltis SlaveVoyages'!DW79+'1 - Eltis SlaveVoyages'!DY79+'1 - Eltis SlaveVoyages'!EA79+'1 - Eltis SlaveVoyages'!EC79+'1 - Eltis SlaveVoyages'!EE79+'1 - Eltis SlaveVoyages'!EG79+'1 - Eltis SlaveVoyages'!EI79+'1 - Eltis SlaveVoyages'!EK79+'1 - Eltis SlaveVoyages'!FQ79+'1 - Eltis SlaveVoyages'!FU79+'1 - Eltis SlaveVoyages'!FW79</f>
        <v>441</v>
      </c>
      <c r="AE79" s="11">
        <f t="shared" si="20"/>
        <v>7607</v>
      </c>
      <c r="AG79" s="51">
        <f t="shared" si="21"/>
        <v>9329</v>
      </c>
      <c r="AH79" s="52">
        <f t="shared" si="22"/>
        <v>7695</v>
      </c>
      <c r="AI79" s="52">
        <f t="shared" si="23"/>
        <v>7002</v>
      </c>
      <c r="AJ79" s="52">
        <f t="shared" si="24"/>
        <v>5851</v>
      </c>
      <c r="AK79" s="52">
        <f t="shared" si="25"/>
        <v>2081</v>
      </c>
      <c r="AL79" s="52">
        <f t="shared" si="26"/>
        <v>1645</v>
      </c>
      <c r="AM79" s="52">
        <f t="shared" si="27"/>
        <v>167</v>
      </c>
      <c r="AN79" s="52">
        <f t="shared" si="28"/>
        <v>143</v>
      </c>
      <c r="AO79" s="52">
        <f t="shared" si="29"/>
        <v>79</v>
      </c>
      <c r="AP79" s="52">
        <f t="shared" si="30"/>
        <v>56</v>
      </c>
      <c r="AQ79" s="52">
        <f t="shared" si="31"/>
        <v>0</v>
      </c>
      <c r="AR79" s="56">
        <f t="shared" si="32"/>
        <v>0</v>
      </c>
      <c r="AT79" s="8">
        <f>IF('4 - Prijzen'!O83&gt;0,'4 - Prijzen'!O83,"")</f>
        <v>40</v>
      </c>
      <c r="AU79" s="8" t="str">
        <f>IF('4 - Prijzen'!P83&gt;0,'4 - Prijzen'!P83,"")</f>
        <v/>
      </c>
      <c r="AV79" s="8" t="str">
        <f>IF('4 - Prijzen'!BC83&gt;0,'4 - Prijzen'!BC83,"")</f>
        <v/>
      </c>
      <c r="AW79" s="8" t="str">
        <f>IF('4 - Prijzen'!BD83&gt;0,'4 - Prijzen'!BD83,"")</f>
        <v/>
      </c>
      <c r="AY79" s="8" t="str">
        <f>IF('4 - Prijzen'!BF83&gt;0,'4 - Prijzen'!BF83,"")</f>
        <v/>
      </c>
      <c r="AZ79" s="8" t="str">
        <f>IF('4 - Prijzen'!BG83&gt;0,'4 - Prijzen'!BG83,"")</f>
        <v/>
      </c>
      <c r="BA79" s="8" t="str">
        <f>IF('4 - Prijzen'!BV83&gt;0,'4 - Prijzen'!BV83,"")</f>
        <v/>
      </c>
      <c r="BB79" s="8" t="str">
        <f>IF('4 - Prijzen'!BW83&gt;0,'4 - Prijzen'!BW83,"")</f>
        <v/>
      </c>
      <c r="BE79" s="11">
        <v>40</v>
      </c>
      <c r="BI79" s="87">
        <f t="shared" si="34"/>
        <v>0.629</v>
      </c>
      <c r="BJ79" s="87">
        <f t="shared" si="35"/>
        <v>0.66666666666666663</v>
      </c>
      <c r="BK79" s="84">
        <f t="shared" si="33"/>
        <v>0.8763333333333333</v>
      </c>
      <c r="BL79" s="89"/>
      <c r="BM79" s="8">
        <f>(BE79*AG79)*BK79</f>
        <v>327012.54666666663</v>
      </c>
      <c r="BN79" s="8">
        <f>(BE79*AI79)*BK79</f>
        <v>245443.44</v>
      </c>
      <c r="BO79" s="8">
        <f>(BE79*AK79)*BK79</f>
        <v>72945.986666666664</v>
      </c>
      <c r="BP79" s="8">
        <f>(BE79*AO79)*BK79</f>
        <v>2769.2133333333331</v>
      </c>
      <c r="CN79">
        <f t="shared" si="36"/>
        <v>90</v>
      </c>
      <c r="CO79">
        <f t="shared" si="36"/>
        <v>110</v>
      </c>
      <c r="CP79" s="8">
        <f t="shared" si="37"/>
        <v>839610</v>
      </c>
      <c r="CQ79" s="8">
        <f t="shared" si="38"/>
        <v>1026190</v>
      </c>
    </row>
    <row r="80" spans="1:95" x14ac:dyDescent="0.25">
      <c r="A80">
        <v>1672</v>
      </c>
      <c r="B80" s="8">
        <f>'2 - Eltis SlaveAssessment'!BX80</f>
        <v>5458</v>
      </c>
      <c r="C80" s="8">
        <f>'2 - Eltis SlaveAssessment'!BY80</f>
        <v>4649</v>
      </c>
      <c r="D80" s="8">
        <f>'2 - Eltis SlaveAssessment'!AT80</f>
        <v>4953</v>
      </c>
      <c r="E80" s="8">
        <f>'2 - Eltis SlaveAssessment'!AU80</f>
        <v>4215</v>
      </c>
      <c r="F80" s="8">
        <f>'2 - Eltis SlaveAssessment'!AV80</f>
        <v>505</v>
      </c>
      <c r="G80" s="8">
        <f>'2 - Eltis SlaveAssessment'!AW80</f>
        <v>434</v>
      </c>
      <c r="H80" s="8">
        <f>'2 - Eltis SlaveAssessment'!BJ80+'2 - Eltis SlaveAssessment'!BL80+'2 - Eltis SlaveAssessment'!BN80+'2 - Eltis SlaveAssessment'!BP80+'2 - Eltis SlaveAssessment'!BR80</f>
        <v>0</v>
      </c>
      <c r="I80" s="8">
        <f>'2 - Eltis SlaveAssessment'!BK80+'2 - Eltis SlaveAssessment'!BM80+'2 - Eltis SlaveAssessment'!BO80+'2 - Eltis SlaveAssessment'!BQ80+'2 - Eltis SlaveAssessment'!BS80</f>
        <v>0</v>
      </c>
      <c r="J80" s="8">
        <f>'2 - Eltis SlaveAssessment'!N80+'2 - Eltis SlaveAssessment'!P80+'2 - Eltis SlaveAssessment'!R80+'2 - Eltis SlaveAssessment'!T80+'2 - Eltis SlaveAssessment'!V80+'2 - Eltis SlaveAssessment'!X80+'2 - Eltis SlaveAssessment'!Z80+'2 - Eltis SlaveAssessment'!AB80+'2 - Eltis SlaveAssessment'!AD80+'2 - Eltis SlaveAssessment'!AF80+'2 - Eltis SlaveAssessment'!AH80+'2 - Eltis SlaveAssessment'!AJ80+'2 - Eltis SlaveAssessment'!AL80+'2 - Eltis SlaveAssessment'!AN80+'2 - Eltis SlaveAssessment'!AP80+'2 - Eltis SlaveAssessment'!AR80+'2 - Eltis SlaveAssessment'!AX80+'2 - Eltis SlaveAssessment'!AZ80+'2 - Eltis SlaveAssessment'!BB80+'2 - Eltis SlaveAssessment'!BD80+'2 - Eltis SlaveAssessment'!BF80+'2 - Eltis SlaveAssessment'!BH80</f>
        <v>0</v>
      </c>
      <c r="K80" s="8">
        <f>'2 - Eltis SlaveAssessment'!O80+'2 - Eltis SlaveAssessment'!Q80+'2 - Eltis SlaveAssessment'!S80+'2 - Eltis SlaveAssessment'!U80+'2 - Eltis SlaveAssessment'!W80+'2 - Eltis SlaveAssessment'!Y80+'2 - Eltis SlaveAssessment'!AA80+'2 - Eltis SlaveAssessment'!AC80+'2 - Eltis SlaveAssessment'!AE80+'2 - Eltis SlaveAssessment'!AG80+'2 - Eltis SlaveAssessment'!AI80+'2 - Eltis SlaveAssessment'!AK80+'2 - Eltis SlaveAssessment'!AM80+'2 - Eltis SlaveAssessment'!AO80+'2 - Eltis SlaveAssessment'!AQ80+'2 - Eltis SlaveAssessment'!AS80+'2 - Eltis SlaveAssessment'!AY80+'2 - Eltis SlaveAssessment'!BA80+'2 - Eltis SlaveAssessment'!BC80+'2 - Eltis SlaveAssessment'!BE80+'2 - Eltis SlaveAssessment'!BG80+'2 - Eltis SlaveAssessment'!BI80</f>
        <v>0</v>
      </c>
      <c r="M80" s="8">
        <f>'1 - Eltis SlaveVoyages'!GF80</f>
        <v>4913</v>
      </c>
      <c r="N80" s="8">
        <f>'1 - Eltis SlaveVoyages'!GG80</f>
        <v>4187</v>
      </c>
      <c r="O80" s="8">
        <f>'1 - Eltis SlaveVoyages'!BZ80</f>
        <v>4458</v>
      </c>
      <c r="P80" s="8">
        <f>'1 - Eltis SlaveVoyages'!CA80</f>
        <v>3796</v>
      </c>
      <c r="Q80" s="8">
        <f>'1 - Eltis SlaveVoyages'!CB80</f>
        <v>455</v>
      </c>
      <c r="R80" s="8">
        <f>'1 - Eltis SlaveVoyages'!CC80</f>
        <v>391</v>
      </c>
      <c r="S80" s="8">
        <f>'1 - Eltis SlaveVoyages'!EL80+'1 - Eltis SlaveVoyages'!EN80+'1 - Eltis SlaveVoyages'!EP80+'1 - Eltis SlaveVoyages'!ER80+'1 - Eltis SlaveVoyages'!ET80</f>
        <v>0</v>
      </c>
      <c r="T80" s="8">
        <f>'1 - Eltis SlaveVoyages'!EM80+'1 - Eltis SlaveVoyages'!EO80+'1 - Eltis SlaveVoyages'!EQ80+'1 - Eltis SlaveVoyages'!ES80+'1 - Eltis SlaveVoyages'!EU80</f>
        <v>0</v>
      </c>
      <c r="U80" s="8">
        <f>'1 - Eltis SlaveVoyages'!BR80+'1 - Eltis SlaveVoyages'!BT80+'1 - Eltis SlaveVoyages'!BV80+'1 - Eltis SlaveVoyages'!CF80+'1 - Eltis SlaveVoyages'!CH80+'1 - Eltis SlaveVoyages'!CJ80+'1 - Eltis SlaveVoyages'!CL80+'1 - Eltis SlaveVoyages'!CN80+'1 - Eltis SlaveVoyages'!CP80+'1 - Eltis SlaveVoyages'!CR80+'1 - Eltis SlaveVoyages'!CT80+'1 - Eltis SlaveVoyages'!CV80+'1 - Eltis SlaveVoyages'!CX80+'1 - Eltis SlaveVoyages'!CZ80+'1 - Eltis SlaveVoyages'!DB80+'1 - Eltis SlaveVoyages'!DD80+'1 - Eltis SlaveVoyages'!DF80+'1 - Eltis SlaveVoyages'!DH80+'1 - Eltis SlaveVoyages'!DJ80+'1 - Eltis SlaveVoyages'!DL80+'1 - Eltis SlaveVoyages'!DN80+'1 - Eltis SlaveVoyages'!DP80+'1 - Eltis SlaveVoyages'!DR80+'1 - Eltis SlaveVoyages'!DT80+'1 - Eltis SlaveVoyages'!DV80+'1 - Eltis SlaveVoyages'!DX80+'1 - Eltis SlaveVoyages'!DZ80+'1 - Eltis SlaveVoyages'!EB80+'1 - Eltis SlaveVoyages'!ED80+'1 - Eltis SlaveVoyages'!EF80+'1 - Eltis SlaveVoyages'!EH80+'1 - Eltis SlaveVoyages'!EJ80+'1 - Eltis SlaveVoyages'!FP80+'1 - Eltis SlaveVoyages'!FT80+'1 - Eltis SlaveVoyages'!FV80</f>
        <v>0</v>
      </c>
      <c r="V80" s="8">
        <f>'1 - Eltis SlaveVoyages'!BS80+'1 - Eltis SlaveVoyages'!BU80+'1 - Eltis SlaveVoyages'!BW80+'1 - Eltis SlaveVoyages'!CG80+'1 - Eltis SlaveVoyages'!CI80+'1 - Eltis SlaveVoyages'!CK80+'1 - Eltis SlaveVoyages'!CM80+'1 - Eltis SlaveVoyages'!CO80+'1 - Eltis SlaveVoyages'!CQ80+'1 - Eltis SlaveVoyages'!CS80+'1 - Eltis SlaveVoyages'!CU80+'1 - Eltis SlaveVoyages'!CW80+'1 - Eltis SlaveVoyages'!CY80+'1 - Eltis SlaveVoyages'!DA80+'1 - Eltis SlaveVoyages'!DC80+'1 - Eltis SlaveVoyages'!DE80+'1 - Eltis SlaveVoyages'!DG80+'1 - Eltis SlaveVoyages'!DI80+'1 - Eltis SlaveVoyages'!DK80+'1 - Eltis SlaveVoyages'!DM80+'1 - Eltis SlaveVoyages'!DO80+'1 - Eltis SlaveVoyages'!DQ80+'1 - Eltis SlaveVoyages'!DS80+'1 - Eltis SlaveVoyages'!DU80+'1 - Eltis SlaveVoyages'!DW80+'1 - Eltis SlaveVoyages'!DY80+'1 - Eltis SlaveVoyages'!EA80+'1 - Eltis SlaveVoyages'!EC80+'1 - Eltis SlaveVoyages'!EE80+'1 - Eltis SlaveVoyages'!EG80+'1 - Eltis SlaveVoyages'!EI80+'1 - Eltis SlaveVoyages'!EK80+'1 - Eltis SlaveVoyages'!FQ80+'1 - Eltis SlaveVoyages'!FU80+'1 - Eltis SlaveVoyages'!FW80</f>
        <v>0</v>
      </c>
      <c r="AE80" s="11">
        <f t="shared" si="20"/>
        <v>4913</v>
      </c>
      <c r="AG80" s="51">
        <f t="shared" si="21"/>
        <v>5458</v>
      </c>
      <c r="AH80" s="52">
        <f t="shared" si="22"/>
        <v>4649</v>
      </c>
      <c r="AI80" s="52">
        <f t="shared" si="23"/>
        <v>4953</v>
      </c>
      <c r="AJ80" s="52">
        <f t="shared" si="24"/>
        <v>4215</v>
      </c>
      <c r="AK80" s="52">
        <f t="shared" si="25"/>
        <v>505</v>
      </c>
      <c r="AL80" s="52">
        <f t="shared" si="26"/>
        <v>434</v>
      </c>
      <c r="AM80" s="52">
        <f t="shared" si="27"/>
        <v>0</v>
      </c>
      <c r="AN80" s="52">
        <f t="shared" si="28"/>
        <v>0</v>
      </c>
      <c r="AO80" s="52">
        <f t="shared" si="29"/>
        <v>0</v>
      </c>
      <c r="AP80" s="52">
        <f t="shared" si="30"/>
        <v>0</v>
      </c>
      <c r="AQ80" s="52">
        <f t="shared" si="31"/>
        <v>0</v>
      </c>
      <c r="AR80" s="56">
        <f t="shared" si="32"/>
        <v>0</v>
      </c>
      <c r="AT80" s="8">
        <f>IF('4 - Prijzen'!O84&gt;0,'4 - Prijzen'!O84,"")</f>
        <v>40</v>
      </c>
      <c r="AU80" s="8" t="str">
        <f>IF('4 - Prijzen'!P84&gt;0,'4 - Prijzen'!P84,"")</f>
        <v/>
      </c>
      <c r="AV80" s="8" t="str">
        <f>IF('4 - Prijzen'!BC84&gt;0,'4 - Prijzen'!BC84,"")</f>
        <v/>
      </c>
      <c r="AW80" s="8" t="str">
        <f>IF('4 - Prijzen'!BD84&gt;0,'4 - Prijzen'!BD84,"")</f>
        <v/>
      </c>
      <c r="AY80" s="8" t="str">
        <f>IF('4 - Prijzen'!BF84&gt;0,'4 - Prijzen'!BF84,"")</f>
        <v/>
      </c>
      <c r="AZ80" s="8" t="str">
        <f>IF('4 - Prijzen'!BG84&gt;0,'4 - Prijzen'!BG84,"")</f>
        <v/>
      </c>
      <c r="BA80" s="8" t="str">
        <f>IF('4 - Prijzen'!BV84&gt;0,'4 - Prijzen'!BV84,"")</f>
        <v/>
      </c>
      <c r="BB80" s="8" t="str">
        <f>IF('4 - Prijzen'!BW84&gt;0,'4 - Prijzen'!BW84,"")</f>
        <v/>
      </c>
      <c r="BE80" s="11">
        <f t="shared" ref="BE80:BE138" si="39">AT80</f>
        <v>40</v>
      </c>
      <c r="BI80" s="87">
        <f t="shared" si="34"/>
        <v>0.629</v>
      </c>
      <c r="BJ80" s="87">
        <f t="shared" si="35"/>
        <v>0.66666666666666663</v>
      </c>
      <c r="BK80" s="84">
        <f t="shared" si="33"/>
        <v>0.8763333333333333</v>
      </c>
      <c r="BL80" s="89"/>
      <c r="BM80" s="8">
        <f t="shared" ref="BM80:BM143" si="40">(BE80*AG80)*BK80</f>
        <v>191321.09333333332</v>
      </c>
      <c r="BN80" s="8">
        <f t="shared" ref="BN80:BN143" si="41">(BE80*AI80)*BK80</f>
        <v>173619.16</v>
      </c>
      <c r="BO80" s="8">
        <f t="shared" ref="BO80:BO143" si="42">(BE80*AK80)*BK80</f>
        <v>17701.933333333334</v>
      </c>
      <c r="BP80" s="8">
        <f t="shared" ref="BP80:BP143" si="43">(BE80*AO80)*BK80</f>
        <v>0</v>
      </c>
      <c r="CN80">
        <f t="shared" si="36"/>
        <v>90</v>
      </c>
      <c r="CO80">
        <f t="shared" si="36"/>
        <v>110</v>
      </c>
      <c r="CP80" s="8">
        <f t="shared" si="37"/>
        <v>491220</v>
      </c>
      <c r="CQ80" s="8">
        <f t="shared" si="38"/>
        <v>600380</v>
      </c>
    </row>
    <row r="81" spans="1:95" x14ac:dyDescent="0.25">
      <c r="A81">
        <v>1673</v>
      </c>
      <c r="B81" s="8">
        <f>'2 - Eltis SlaveAssessment'!BX81</f>
        <v>3501</v>
      </c>
      <c r="C81" s="8">
        <f>'2 - Eltis SlaveAssessment'!BY81</f>
        <v>2821</v>
      </c>
      <c r="D81" s="8">
        <f>'2 - Eltis SlaveAssessment'!AT81</f>
        <v>3163</v>
      </c>
      <c r="E81" s="8">
        <f>'2 - Eltis SlaveAssessment'!AU81</f>
        <v>2530</v>
      </c>
      <c r="F81" s="8">
        <f>'2 - Eltis SlaveAssessment'!AV81</f>
        <v>0</v>
      </c>
      <c r="G81" s="8">
        <f>'2 - Eltis SlaveAssessment'!AW81</f>
        <v>0</v>
      </c>
      <c r="H81" s="8">
        <f>'2 - Eltis SlaveAssessment'!BJ81+'2 - Eltis SlaveAssessment'!BL81+'2 - Eltis SlaveAssessment'!BN81+'2 - Eltis SlaveAssessment'!BP81+'2 - Eltis SlaveAssessment'!BR81</f>
        <v>0</v>
      </c>
      <c r="I81" s="8">
        <f>'2 - Eltis SlaveAssessment'!BK81+'2 - Eltis SlaveAssessment'!BM81+'2 - Eltis SlaveAssessment'!BO81+'2 - Eltis SlaveAssessment'!BQ81+'2 - Eltis SlaveAssessment'!BS81</f>
        <v>0</v>
      </c>
      <c r="J81" s="8">
        <f>'2 - Eltis SlaveAssessment'!N81+'2 - Eltis SlaveAssessment'!P81+'2 - Eltis SlaveAssessment'!R81+'2 - Eltis SlaveAssessment'!T81+'2 - Eltis SlaveAssessment'!V81+'2 - Eltis SlaveAssessment'!X81+'2 - Eltis SlaveAssessment'!Z81+'2 - Eltis SlaveAssessment'!AB81+'2 - Eltis SlaveAssessment'!AD81+'2 - Eltis SlaveAssessment'!AF81+'2 - Eltis SlaveAssessment'!AH81+'2 - Eltis SlaveAssessment'!AJ81+'2 - Eltis SlaveAssessment'!AL81+'2 - Eltis SlaveAssessment'!AN81+'2 - Eltis SlaveAssessment'!AP81+'2 - Eltis SlaveAssessment'!AR81+'2 - Eltis SlaveAssessment'!AX81+'2 - Eltis SlaveAssessment'!AZ81+'2 - Eltis SlaveAssessment'!BB81+'2 - Eltis SlaveAssessment'!BD81+'2 - Eltis SlaveAssessment'!BF81+'2 - Eltis SlaveAssessment'!BH81</f>
        <v>338</v>
      </c>
      <c r="K81" s="8">
        <f>'2 - Eltis SlaveAssessment'!O81+'2 - Eltis SlaveAssessment'!Q81+'2 - Eltis SlaveAssessment'!S81+'2 - Eltis SlaveAssessment'!U81+'2 - Eltis SlaveAssessment'!W81+'2 - Eltis SlaveAssessment'!Y81+'2 - Eltis SlaveAssessment'!AA81+'2 - Eltis SlaveAssessment'!AC81+'2 - Eltis SlaveAssessment'!AE81+'2 - Eltis SlaveAssessment'!AG81+'2 - Eltis SlaveAssessment'!AI81+'2 - Eltis SlaveAssessment'!AK81+'2 - Eltis SlaveAssessment'!AM81+'2 - Eltis SlaveAssessment'!AO81+'2 - Eltis SlaveAssessment'!AQ81+'2 - Eltis SlaveAssessment'!AS81+'2 - Eltis SlaveAssessment'!AY81+'2 - Eltis SlaveAssessment'!BA81+'2 - Eltis SlaveAssessment'!BC81+'2 - Eltis SlaveAssessment'!BE81+'2 - Eltis SlaveAssessment'!BG81+'2 - Eltis SlaveAssessment'!BI81</f>
        <v>291</v>
      </c>
      <c r="M81" s="8">
        <f>'1 - Eltis SlaveVoyages'!GF81</f>
        <v>3502</v>
      </c>
      <c r="N81" s="8">
        <f>'1 - Eltis SlaveVoyages'!GG81</f>
        <v>2822</v>
      </c>
      <c r="O81" s="8">
        <f>'1 - Eltis SlaveVoyages'!BZ81</f>
        <v>3164</v>
      </c>
      <c r="P81" s="8">
        <f>'1 - Eltis SlaveVoyages'!CA81</f>
        <v>2531</v>
      </c>
      <c r="Q81" s="8">
        <f>'1 - Eltis SlaveVoyages'!CB81</f>
        <v>0</v>
      </c>
      <c r="R81" s="8">
        <f>'1 - Eltis SlaveVoyages'!CC81</f>
        <v>0</v>
      </c>
      <c r="S81" s="8">
        <f>'1 - Eltis SlaveVoyages'!EL81+'1 - Eltis SlaveVoyages'!EN81+'1 - Eltis SlaveVoyages'!EP81+'1 - Eltis SlaveVoyages'!ER81+'1 - Eltis SlaveVoyages'!ET81</f>
        <v>0</v>
      </c>
      <c r="T81" s="8">
        <f>'1 - Eltis SlaveVoyages'!EM81+'1 - Eltis SlaveVoyages'!EO81+'1 - Eltis SlaveVoyages'!EQ81+'1 - Eltis SlaveVoyages'!ES81+'1 - Eltis SlaveVoyages'!EU81</f>
        <v>0</v>
      </c>
      <c r="U81" s="8">
        <f>'1 - Eltis SlaveVoyages'!BR81+'1 - Eltis SlaveVoyages'!BT81+'1 - Eltis SlaveVoyages'!BV81+'1 - Eltis SlaveVoyages'!CF81+'1 - Eltis SlaveVoyages'!CH81+'1 - Eltis SlaveVoyages'!CJ81+'1 - Eltis SlaveVoyages'!CL81+'1 - Eltis SlaveVoyages'!CN81+'1 - Eltis SlaveVoyages'!CP81+'1 - Eltis SlaveVoyages'!CR81+'1 - Eltis SlaveVoyages'!CT81+'1 - Eltis SlaveVoyages'!CV81+'1 - Eltis SlaveVoyages'!CX81+'1 - Eltis SlaveVoyages'!CZ81+'1 - Eltis SlaveVoyages'!DB81+'1 - Eltis SlaveVoyages'!DD81+'1 - Eltis SlaveVoyages'!DF81+'1 - Eltis SlaveVoyages'!DH81+'1 - Eltis SlaveVoyages'!DJ81+'1 - Eltis SlaveVoyages'!DL81+'1 - Eltis SlaveVoyages'!DN81+'1 - Eltis SlaveVoyages'!DP81+'1 - Eltis SlaveVoyages'!DR81+'1 - Eltis SlaveVoyages'!DT81+'1 - Eltis SlaveVoyages'!DV81+'1 - Eltis SlaveVoyages'!DX81+'1 - Eltis SlaveVoyages'!DZ81+'1 - Eltis SlaveVoyages'!EB81+'1 - Eltis SlaveVoyages'!ED81+'1 - Eltis SlaveVoyages'!EF81+'1 - Eltis SlaveVoyages'!EH81+'1 - Eltis SlaveVoyages'!EJ81+'1 - Eltis SlaveVoyages'!FP81+'1 - Eltis SlaveVoyages'!FT81+'1 - Eltis SlaveVoyages'!FV81</f>
        <v>0</v>
      </c>
      <c r="V81" s="8">
        <f>'1 - Eltis SlaveVoyages'!BS81+'1 - Eltis SlaveVoyages'!BU81+'1 - Eltis SlaveVoyages'!BW81+'1 - Eltis SlaveVoyages'!CG81+'1 - Eltis SlaveVoyages'!CI81+'1 - Eltis SlaveVoyages'!CK81+'1 - Eltis SlaveVoyages'!CM81+'1 - Eltis SlaveVoyages'!CO81+'1 - Eltis SlaveVoyages'!CQ81+'1 - Eltis SlaveVoyages'!CS81+'1 - Eltis SlaveVoyages'!CU81+'1 - Eltis SlaveVoyages'!CW81+'1 - Eltis SlaveVoyages'!CY81+'1 - Eltis SlaveVoyages'!DA81+'1 - Eltis SlaveVoyages'!DC81+'1 - Eltis SlaveVoyages'!DE81+'1 - Eltis SlaveVoyages'!DG81+'1 - Eltis SlaveVoyages'!DI81+'1 - Eltis SlaveVoyages'!DK81+'1 - Eltis SlaveVoyages'!DM81+'1 - Eltis SlaveVoyages'!DO81+'1 - Eltis SlaveVoyages'!DQ81+'1 - Eltis SlaveVoyages'!DS81+'1 - Eltis SlaveVoyages'!DU81+'1 - Eltis SlaveVoyages'!DW81+'1 - Eltis SlaveVoyages'!DY81+'1 - Eltis SlaveVoyages'!EA81+'1 - Eltis SlaveVoyages'!EC81+'1 - Eltis SlaveVoyages'!EE81+'1 - Eltis SlaveVoyages'!EG81+'1 - Eltis SlaveVoyages'!EI81+'1 - Eltis SlaveVoyages'!EK81+'1 - Eltis SlaveVoyages'!FQ81+'1 - Eltis SlaveVoyages'!FU81+'1 - Eltis SlaveVoyages'!FW81</f>
        <v>0</v>
      </c>
      <c r="AE81" s="11">
        <f t="shared" si="20"/>
        <v>3502</v>
      </c>
      <c r="AG81" s="51">
        <f t="shared" si="21"/>
        <v>3501</v>
      </c>
      <c r="AH81" s="52">
        <f t="shared" si="22"/>
        <v>2821</v>
      </c>
      <c r="AI81" s="52">
        <f t="shared" si="23"/>
        <v>3163</v>
      </c>
      <c r="AJ81" s="52">
        <f t="shared" si="24"/>
        <v>2530</v>
      </c>
      <c r="AK81" s="52">
        <f t="shared" si="25"/>
        <v>0</v>
      </c>
      <c r="AL81" s="52">
        <f t="shared" si="26"/>
        <v>0</v>
      </c>
      <c r="AM81" s="52">
        <f t="shared" si="27"/>
        <v>0</v>
      </c>
      <c r="AN81" s="52">
        <f t="shared" si="28"/>
        <v>0</v>
      </c>
      <c r="AO81" s="52">
        <f t="shared" si="29"/>
        <v>338</v>
      </c>
      <c r="AP81" s="52">
        <f t="shared" si="30"/>
        <v>291</v>
      </c>
      <c r="AQ81" s="52">
        <f t="shared" si="31"/>
        <v>0</v>
      </c>
      <c r="AR81" s="56">
        <f t="shared" si="32"/>
        <v>0</v>
      </c>
      <c r="AT81" s="8">
        <f>IF('4 - Prijzen'!O85&gt;0,'4 - Prijzen'!O85,"")</f>
        <v>40</v>
      </c>
      <c r="AU81" s="8" t="str">
        <f>IF('4 - Prijzen'!P85&gt;0,'4 - Prijzen'!P85,"")</f>
        <v/>
      </c>
      <c r="AV81" s="8" t="str">
        <f>IF('4 - Prijzen'!BC85&gt;0,'4 - Prijzen'!BC85,"")</f>
        <v/>
      </c>
      <c r="AW81" s="8" t="str">
        <f>IF('4 - Prijzen'!BD85&gt;0,'4 - Prijzen'!BD85,"")</f>
        <v/>
      </c>
      <c r="AY81" s="8" t="str">
        <f>IF('4 - Prijzen'!BF85&gt;0,'4 - Prijzen'!BF85,"")</f>
        <v/>
      </c>
      <c r="AZ81" s="8" t="str">
        <f>IF('4 - Prijzen'!BG85&gt;0,'4 - Prijzen'!BG85,"")</f>
        <v/>
      </c>
      <c r="BA81" s="8" t="str">
        <f>IF('4 - Prijzen'!BV85&gt;0,'4 - Prijzen'!BV85,"")</f>
        <v/>
      </c>
      <c r="BB81" s="8" t="str">
        <f>IF('4 - Prijzen'!BW85&gt;0,'4 - Prijzen'!BW85,"")</f>
        <v/>
      </c>
      <c r="BE81" s="11">
        <f t="shared" si="39"/>
        <v>40</v>
      </c>
      <c r="BI81" s="87">
        <f t="shared" si="34"/>
        <v>0.629</v>
      </c>
      <c r="BJ81" s="87">
        <f t="shared" si="35"/>
        <v>0.66666666666666663</v>
      </c>
      <c r="BK81" s="84">
        <f t="shared" si="33"/>
        <v>0.8763333333333333</v>
      </c>
      <c r="BL81" s="89"/>
      <c r="BM81" s="8">
        <f t="shared" si="40"/>
        <v>122721.72</v>
      </c>
      <c r="BN81" s="8">
        <f t="shared" si="41"/>
        <v>110873.69333333333</v>
      </c>
      <c r="BO81" s="8">
        <f t="shared" si="42"/>
        <v>0</v>
      </c>
      <c r="BP81" s="8">
        <f t="shared" si="43"/>
        <v>11848.026666666667</v>
      </c>
      <c r="CN81">
        <f t="shared" si="36"/>
        <v>90</v>
      </c>
      <c r="CO81">
        <f t="shared" si="36"/>
        <v>110</v>
      </c>
      <c r="CP81" s="8">
        <f t="shared" si="37"/>
        <v>315090</v>
      </c>
      <c r="CQ81" s="8">
        <f t="shared" si="38"/>
        <v>385110</v>
      </c>
    </row>
    <row r="82" spans="1:95" x14ac:dyDescent="0.25">
      <c r="A82">
        <v>1674</v>
      </c>
      <c r="B82" s="8">
        <f>'2 - Eltis SlaveAssessment'!BX82</f>
        <v>3925</v>
      </c>
      <c r="C82" s="8">
        <f>'2 - Eltis SlaveAssessment'!BY82</f>
        <v>3368</v>
      </c>
      <c r="D82" s="8">
        <f>'2 - Eltis SlaveAssessment'!AT82</f>
        <v>2683</v>
      </c>
      <c r="E82" s="8">
        <f>'2 - Eltis SlaveAssessment'!AU82</f>
        <v>2321</v>
      </c>
      <c r="F82" s="8">
        <f>'2 - Eltis SlaveAssessment'!AV82</f>
        <v>0</v>
      </c>
      <c r="G82" s="8">
        <f>'2 - Eltis SlaveAssessment'!AW82</f>
        <v>0</v>
      </c>
      <c r="H82" s="8">
        <f>'2 - Eltis SlaveAssessment'!BJ82+'2 - Eltis SlaveAssessment'!BL82+'2 - Eltis SlaveAssessment'!BN82+'2 - Eltis SlaveAssessment'!BP82+'2 - Eltis SlaveAssessment'!BR82</f>
        <v>0</v>
      </c>
      <c r="I82" s="8">
        <f>'2 - Eltis SlaveAssessment'!BK82+'2 - Eltis SlaveAssessment'!BM82+'2 - Eltis SlaveAssessment'!BO82+'2 - Eltis SlaveAssessment'!BQ82+'2 - Eltis SlaveAssessment'!BS82</f>
        <v>0</v>
      </c>
      <c r="J82" s="8">
        <f>'2 - Eltis SlaveAssessment'!N82+'2 - Eltis SlaveAssessment'!P82+'2 - Eltis SlaveAssessment'!R82+'2 - Eltis SlaveAssessment'!T82+'2 - Eltis SlaveAssessment'!V82+'2 - Eltis SlaveAssessment'!X82+'2 - Eltis SlaveAssessment'!Z82+'2 - Eltis SlaveAssessment'!AB82+'2 - Eltis SlaveAssessment'!AD82+'2 - Eltis SlaveAssessment'!AF82+'2 - Eltis SlaveAssessment'!AH82+'2 - Eltis SlaveAssessment'!AJ82+'2 - Eltis SlaveAssessment'!AL82+'2 - Eltis SlaveAssessment'!AN82+'2 - Eltis SlaveAssessment'!AP82+'2 - Eltis SlaveAssessment'!AR82+'2 - Eltis SlaveAssessment'!AX82+'2 - Eltis SlaveAssessment'!AZ82+'2 - Eltis SlaveAssessment'!BB82+'2 - Eltis SlaveAssessment'!BD82+'2 - Eltis SlaveAssessment'!BF82+'2 - Eltis SlaveAssessment'!BH82</f>
        <v>1242</v>
      </c>
      <c r="K82" s="8">
        <f>'2 - Eltis SlaveAssessment'!O82+'2 - Eltis SlaveAssessment'!Q82+'2 - Eltis SlaveAssessment'!S82+'2 - Eltis SlaveAssessment'!U82+'2 - Eltis SlaveAssessment'!W82+'2 - Eltis SlaveAssessment'!Y82+'2 - Eltis SlaveAssessment'!AA82+'2 - Eltis SlaveAssessment'!AC82+'2 - Eltis SlaveAssessment'!AE82+'2 - Eltis SlaveAssessment'!AG82+'2 - Eltis SlaveAssessment'!AI82+'2 - Eltis SlaveAssessment'!AK82+'2 - Eltis SlaveAssessment'!AM82+'2 - Eltis SlaveAssessment'!AO82+'2 - Eltis SlaveAssessment'!AQ82+'2 - Eltis SlaveAssessment'!AS82+'2 - Eltis SlaveAssessment'!AY82+'2 - Eltis SlaveAssessment'!BA82+'2 - Eltis SlaveAssessment'!BC82+'2 - Eltis SlaveAssessment'!BE82+'2 - Eltis SlaveAssessment'!BG82+'2 - Eltis SlaveAssessment'!BI82</f>
        <v>1047</v>
      </c>
      <c r="M82" s="8">
        <f>'1 - Eltis SlaveVoyages'!GF82</f>
        <v>3775</v>
      </c>
      <c r="N82" s="8">
        <f>'1 - Eltis SlaveVoyages'!GG82</f>
        <v>3243</v>
      </c>
      <c r="O82" s="8">
        <f>'1 - Eltis SlaveVoyages'!BZ82</f>
        <v>2533</v>
      </c>
      <c r="P82" s="8">
        <f>'1 - Eltis SlaveVoyages'!CA82</f>
        <v>2195</v>
      </c>
      <c r="Q82" s="8">
        <f>'1 - Eltis SlaveVoyages'!CB82</f>
        <v>0</v>
      </c>
      <c r="R82" s="8">
        <f>'1 - Eltis SlaveVoyages'!CC82</f>
        <v>0</v>
      </c>
      <c r="S82" s="8">
        <f>'1 - Eltis SlaveVoyages'!EL82+'1 - Eltis SlaveVoyages'!EN82+'1 - Eltis SlaveVoyages'!EP82+'1 - Eltis SlaveVoyages'!ER82+'1 - Eltis SlaveVoyages'!ET82</f>
        <v>0</v>
      </c>
      <c r="T82" s="8">
        <f>'1 - Eltis SlaveVoyages'!EM82+'1 - Eltis SlaveVoyages'!EO82+'1 - Eltis SlaveVoyages'!EQ82+'1 - Eltis SlaveVoyages'!ES82+'1 - Eltis SlaveVoyages'!EU82</f>
        <v>0</v>
      </c>
      <c r="U82" s="8">
        <f>'1 - Eltis SlaveVoyages'!BR82+'1 - Eltis SlaveVoyages'!BT82+'1 - Eltis SlaveVoyages'!BV82+'1 - Eltis SlaveVoyages'!CF82+'1 - Eltis SlaveVoyages'!CH82+'1 - Eltis SlaveVoyages'!CJ82+'1 - Eltis SlaveVoyages'!CL82+'1 - Eltis SlaveVoyages'!CN82+'1 - Eltis SlaveVoyages'!CP82+'1 - Eltis SlaveVoyages'!CR82+'1 - Eltis SlaveVoyages'!CT82+'1 - Eltis SlaveVoyages'!CV82+'1 - Eltis SlaveVoyages'!CX82+'1 - Eltis SlaveVoyages'!CZ82+'1 - Eltis SlaveVoyages'!DB82+'1 - Eltis SlaveVoyages'!DD82+'1 - Eltis SlaveVoyages'!DF82+'1 - Eltis SlaveVoyages'!DH82+'1 - Eltis SlaveVoyages'!DJ82+'1 - Eltis SlaveVoyages'!DL82+'1 - Eltis SlaveVoyages'!DN82+'1 - Eltis SlaveVoyages'!DP82+'1 - Eltis SlaveVoyages'!DR82+'1 - Eltis SlaveVoyages'!DT82+'1 - Eltis SlaveVoyages'!DV82+'1 - Eltis SlaveVoyages'!DX82+'1 - Eltis SlaveVoyages'!DZ82+'1 - Eltis SlaveVoyages'!EB82+'1 - Eltis SlaveVoyages'!ED82+'1 - Eltis SlaveVoyages'!EF82+'1 - Eltis SlaveVoyages'!EH82+'1 - Eltis SlaveVoyages'!EJ82+'1 - Eltis SlaveVoyages'!FP82+'1 - Eltis SlaveVoyages'!FT82+'1 - Eltis SlaveVoyages'!FV82</f>
        <v>1242</v>
      </c>
      <c r="V82" s="8">
        <f>'1 - Eltis SlaveVoyages'!BS82+'1 - Eltis SlaveVoyages'!BU82+'1 - Eltis SlaveVoyages'!BW82+'1 - Eltis SlaveVoyages'!CG82+'1 - Eltis SlaveVoyages'!CI82+'1 - Eltis SlaveVoyages'!CK82+'1 - Eltis SlaveVoyages'!CM82+'1 - Eltis SlaveVoyages'!CO82+'1 - Eltis SlaveVoyages'!CQ82+'1 - Eltis SlaveVoyages'!CS82+'1 - Eltis SlaveVoyages'!CU82+'1 - Eltis SlaveVoyages'!CW82+'1 - Eltis SlaveVoyages'!CY82+'1 - Eltis SlaveVoyages'!DA82+'1 - Eltis SlaveVoyages'!DC82+'1 - Eltis SlaveVoyages'!DE82+'1 - Eltis SlaveVoyages'!DG82+'1 - Eltis SlaveVoyages'!DI82+'1 - Eltis SlaveVoyages'!DK82+'1 - Eltis SlaveVoyages'!DM82+'1 - Eltis SlaveVoyages'!DO82+'1 - Eltis SlaveVoyages'!DQ82+'1 - Eltis SlaveVoyages'!DS82+'1 - Eltis SlaveVoyages'!DU82+'1 - Eltis SlaveVoyages'!DW82+'1 - Eltis SlaveVoyages'!DY82+'1 - Eltis SlaveVoyages'!EA82+'1 - Eltis SlaveVoyages'!EC82+'1 - Eltis SlaveVoyages'!EE82+'1 - Eltis SlaveVoyages'!EG82+'1 - Eltis SlaveVoyages'!EI82+'1 - Eltis SlaveVoyages'!EK82+'1 - Eltis SlaveVoyages'!FQ82+'1 - Eltis SlaveVoyages'!FU82+'1 - Eltis SlaveVoyages'!FW82</f>
        <v>1048</v>
      </c>
      <c r="X82" s="8">
        <f>'3 - Paesie'!AB4</f>
        <v>194.44444444444446</v>
      </c>
      <c r="Y82" s="8">
        <f>'3 - Paesie'!AC4</f>
        <v>205.88235294117646</v>
      </c>
      <c r="Z82" s="8">
        <f>'3 - Paesie'!AD4</f>
        <v>200</v>
      </c>
      <c r="AA82" s="8">
        <f>'3 - Paesie'!AE4</f>
        <v>129.24028268551237</v>
      </c>
      <c r="AB82" s="8">
        <f>'3 - Paesie'!AF4</f>
        <v>142.49431146338208</v>
      </c>
      <c r="AC82" s="8">
        <f>'3 - Paesie'!AG4</f>
        <v>132.93286219081273</v>
      </c>
      <c r="AE82" s="11">
        <f t="shared" si="20"/>
        <v>3969.4444444444443</v>
      </c>
      <c r="AG82" s="51">
        <f t="shared" si="21"/>
        <v>3969.4444444444443</v>
      </c>
      <c r="AH82" s="52">
        <f t="shared" si="22"/>
        <v>3372.2402826855123</v>
      </c>
      <c r="AI82" s="52">
        <f t="shared" si="23"/>
        <v>2533</v>
      </c>
      <c r="AJ82" s="52">
        <f t="shared" si="24"/>
        <v>2195</v>
      </c>
      <c r="AK82" s="52">
        <f t="shared" si="25"/>
        <v>0</v>
      </c>
      <c r="AL82" s="52">
        <f t="shared" si="26"/>
        <v>0</v>
      </c>
      <c r="AM82" s="52">
        <f t="shared" si="27"/>
        <v>0</v>
      </c>
      <c r="AN82" s="52">
        <f t="shared" si="28"/>
        <v>0</v>
      </c>
      <c r="AO82" s="52">
        <f t="shared" si="29"/>
        <v>1436.4444444444443</v>
      </c>
      <c r="AP82" s="52">
        <f t="shared" si="30"/>
        <v>1177.2402826855123</v>
      </c>
      <c r="AQ82" s="52">
        <f t="shared" si="31"/>
        <v>0</v>
      </c>
      <c r="AR82" s="56">
        <f t="shared" si="32"/>
        <v>0</v>
      </c>
      <c r="AT82" s="8">
        <f>IF('4 - Prijzen'!O86&gt;0,'4 - Prijzen'!O86,"")</f>
        <v>40</v>
      </c>
      <c r="AU82" s="8" t="str">
        <f>IF('4 - Prijzen'!P86&gt;0,'4 - Prijzen'!P86,"")</f>
        <v/>
      </c>
      <c r="AV82" s="8" t="str">
        <f>IF('4 - Prijzen'!BC86&gt;0,'4 - Prijzen'!BC86,"")</f>
        <v/>
      </c>
      <c r="AW82" s="8" t="str">
        <f>IF('4 - Prijzen'!BD86&gt;0,'4 - Prijzen'!BD86,"")</f>
        <v/>
      </c>
      <c r="AX82" s="8" t="str">
        <f>IF('4 - Prijzen'!BE86&gt;0,'4 - Prijzen'!BE86,"")</f>
        <v/>
      </c>
      <c r="AY82" s="8">
        <f>IF('4 - Prijzen'!BF86&gt;0,'4 - Prijzen'!BF86,"")</f>
        <v>222.10987813411083</v>
      </c>
      <c r="AZ82" s="8">
        <f>IF('4 - Prijzen'!BG86&gt;0,'4 - Prijzen'!BG86,"")</f>
        <v>177.68790250728867</v>
      </c>
      <c r="BA82" s="8" t="str">
        <f>IF('4 - Prijzen'!BV86&gt;0,'4 - Prijzen'!BV86,"")</f>
        <v/>
      </c>
      <c r="BB82" s="8" t="str">
        <f>IF('4 - Prijzen'!BW86&gt;0,'4 - Prijzen'!BW86,"")</f>
        <v/>
      </c>
      <c r="BE82" s="11">
        <f t="shared" si="39"/>
        <v>40</v>
      </c>
      <c r="BI82" s="87">
        <f t="shared" si="34"/>
        <v>0.629</v>
      </c>
      <c r="BJ82" s="87">
        <f t="shared" si="35"/>
        <v>0.66666666666666663</v>
      </c>
      <c r="BK82" s="84">
        <f t="shared" si="33"/>
        <v>0.8763333333333333</v>
      </c>
      <c r="BL82" s="89"/>
      <c r="BM82" s="8">
        <f t="shared" si="40"/>
        <v>139142.25925925927</v>
      </c>
      <c r="BN82" s="8">
        <f t="shared" si="41"/>
        <v>88790.093333333323</v>
      </c>
      <c r="BO82" s="8">
        <f t="shared" si="42"/>
        <v>0</v>
      </c>
      <c r="BP82" s="8">
        <f t="shared" si="43"/>
        <v>50352.165925925918</v>
      </c>
      <c r="CD82" s="8" t="str">
        <f>IF(BZ82&gt;0,BV82/BZ82,"")</f>
        <v/>
      </c>
      <c r="CN82">
        <f t="shared" si="36"/>
        <v>90</v>
      </c>
      <c r="CO82">
        <f t="shared" si="36"/>
        <v>110</v>
      </c>
      <c r="CP82" s="8">
        <f t="shared" si="37"/>
        <v>357250</v>
      </c>
      <c r="CQ82" s="8">
        <f t="shared" si="38"/>
        <v>436638.88888888888</v>
      </c>
    </row>
    <row r="83" spans="1:95" x14ac:dyDescent="0.25">
      <c r="A83">
        <v>1675</v>
      </c>
      <c r="B83" s="8">
        <f>'2 - Eltis SlaveAssessment'!BX83</f>
        <v>2603</v>
      </c>
      <c r="C83" s="8">
        <f>'2 - Eltis SlaveAssessment'!BY83</f>
        <v>2226</v>
      </c>
      <c r="D83" s="8">
        <f>'2 - Eltis SlaveAssessment'!AT83</f>
        <v>948</v>
      </c>
      <c r="E83" s="8">
        <f>'2 - Eltis SlaveAssessment'!AU83</f>
        <v>808</v>
      </c>
      <c r="F83" s="8">
        <f>'2 - Eltis SlaveAssessment'!AV83</f>
        <v>1655</v>
      </c>
      <c r="G83" s="8">
        <f>'2 - Eltis SlaveAssessment'!AW83</f>
        <v>1418</v>
      </c>
      <c r="H83" s="8">
        <f>'2 - Eltis SlaveAssessment'!BJ83+'2 - Eltis SlaveAssessment'!BL83+'2 - Eltis SlaveAssessment'!BN83+'2 - Eltis SlaveAssessment'!BP83+'2 - Eltis SlaveAssessment'!BR83</f>
        <v>0</v>
      </c>
      <c r="I83" s="8">
        <f>'2 - Eltis SlaveAssessment'!BK83+'2 - Eltis SlaveAssessment'!BM83+'2 - Eltis SlaveAssessment'!BO83+'2 - Eltis SlaveAssessment'!BQ83+'2 - Eltis SlaveAssessment'!BS83</f>
        <v>0</v>
      </c>
      <c r="J83" s="8">
        <f>'2 - Eltis SlaveAssessment'!N83+'2 - Eltis SlaveAssessment'!P83+'2 - Eltis SlaveAssessment'!R83+'2 - Eltis SlaveAssessment'!T83+'2 - Eltis SlaveAssessment'!V83+'2 - Eltis SlaveAssessment'!X83+'2 - Eltis SlaveAssessment'!Z83+'2 - Eltis SlaveAssessment'!AB83+'2 - Eltis SlaveAssessment'!AD83+'2 - Eltis SlaveAssessment'!AF83+'2 - Eltis SlaveAssessment'!AH83+'2 - Eltis SlaveAssessment'!AJ83+'2 - Eltis SlaveAssessment'!AL83+'2 - Eltis SlaveAssessment'!AN83+'2 - Eltis SlaveAssessment'!AP83+'2 - Eltis SlaveAssessment'!AR83+'2 - Eltis SlaveAssessment'!AX83+'2 - Eltis SlaveAssessment'!AZ83+'2 - Eltis SlaveAssessment'!BB83+'2 - Eltis SlaveAssessment'!BD83+'2 - Eltis SlaveAssessment'!BF83+'2 - Eltis SlaveAssessment'!BH83</f>
        <v>0</v>
      </c>
      <c r="K83" s="8">
        <f>'2 - Eltis SlaveAssessment'!O83+'2 - Eltis SlaveAssessment'!Q83+'2 - Eltis SlaveAssessment'!S83+'2 - Eltis SlaveAssessment'!U83+'2 - Eltis SlaveAssessment'!W83+'2 - Eltis SlaveAssessment'!Y83+'2 - Eltis SlaveAssessment'!AA83+'2 - Eltis SlaveAssessment'!AC83+'2 - Eltis SlaveAssessment'!AE83+'2 - Eltis SlaveAssessment'!AG83+'2 - Eltis SlaveAssessment'!AI83+'2 - Eltis SlaveAssessment'!AK83+'2 - Eltis SlaveAssessment'!AM83+'2 - Eltis SlaveAssessment'!AO83+'2 - Eltis SlaveAssessment'!AQ83+'2 - Eltis SlaveAssessment'!AS83+'2 - Eltis SlaveAssessment'!AY83+'2 - Eltis SlaveAssessment'!BA83+'2 - Eltis SlaveAssessment'!BC83+'2 - Eltis SlaveAssessment'!BE83+'2 - Eltis SlaveAssessment'!BG83+'2 - Eltis SlaveAssessment'!BI83</f>
        <v>0</v>
      </c>
      <c r="M83" s="8">
        <f>'1 - Eltis SlaveVoyages'!GF83</f>
        <v>1655</v>
      </c>
      <c r="N83" s="8">
        <f>'1 - Eltis SlaveVoyages'!GG83</f>
        <v>1418</v>
      </c>
      <c r="O83" s="8">
        <f>'1 - Eltis SlaveVoyages'!BZ83</f>
        <v>0</v>
      </c>
      <c r="P83" s="8">
        <f>'1 - Eltis SlaveVoyages'!CA83</f>
        <v>0</v>
      </c>
      <c r="Q83" s="8">
        <f>'1 - Eltis SlaveVoyages'!CB83</f>
        <v>1655</v>
      </c>
      <c r="R83" s="8">
        <f>'1 - Eltis SlaveVoyages'!CC83</f>
        <v>1418</v>
      </c>
      <c r="S83" s="8">
        <f>'1 - Eltis SlaveVoyages'!EL83+'1 - Eltis SlaveVoyages'!EN83+'1 - Eltis SlaveVoyages'!EP83+'1 - Eltis SlaveVoyages'!ER83+'1 - Eltis SlaveVoyages'!ET83</f>
        <v>0</v>
      </c>
      <c r="T83" s="8">
        <f>'1 - Eltis SlaveVoyages'!EM83+'1 - Eltis SlaveVoyages'!EO83+'1 - Eltis SlaveVoyages'!EQ83+'1 - Eltis SlaveVoyages'!ES83+'1 - Eltis SlaveVoyages'!EU83</f>
        <v>0</v>
      </c>
      <c r="U83" s="8">
        <f>'1 - Eltis SlaveVoyages'!BR83+'1 - Eltis SlaveVoyages'!BT83+'1 - Eltis SlaveVoyages'!BV83+'1 - Eltis SlaveVoyages'!CF83+'1 - Eltis SlaveVoyages'!CH83+'1 - Eltis SlaveVoyages'!CJ83+'1 - Eltis SlaveVoyages'!CL83+'1 - Eltis SlaveVoyages'!CN83+'1 - Eltis SlaveVoyages'!CP83+'1 - Eltis SlaveVoyages'!CR83+'1 - Eltis SlaveVoyages'!CT83+'1 - Eltis SlaveVoyages'!CV83+'1 - Eltis SlaveVoyages'!CX83+'1 - Eltis SlaveVoyages'!CZ83+'1 - Eltis SlaveVoyages'!DB83+'1 - Eltis SlaveVoyages'!DD83+'1 - Eltis SlaveVoyages'!DF83+'1 - Eltis SlaveVoyages'!DH83+'1 - Eltis SlaveVoyages'!DJ83+'1 - Eltis SlaveVoyages'!DL83+'1 - Eltis SlaveVoyages'!DN83+'1 - Eltis SlaveVoyages'!DP83+'1 - Eltis SlaveVoyages'!DR83+'1 - Eltis SlaveVoyages'!DT83+'1 - Eltis SlaveVoyages'!DV83+'1 - Eltis SlaveVoyages'!DX83+'1 - Eltis SlaveVoyages'!DZ83+'1 - Eltis SlaveVoyages'!EB83+'1 - Eltis SlaveVoyages'!ED83+'1 - Eltis SlaveVoyages'!EF83+'1 - Eltis SlaveVoyages'!EH83+'1 - Eltis SlaveVoyages'!EJ83+'1 - Eltis SlaveVoyages'!FP83+'1 - Eltis SlaveVoyages'!FT83+'1 - Eltis SlaveVoyages'!FV83</f>
        <v>0</v>
      </c>
      <c r="V83" s="8">
        <f>'1 - Eltis SlaveVoyages'!BS83+'1 - Eltis SlaveVoyages'!BU83+'1 - Eltis SlaveVoyages'!BW83+'1 - Eltis SlaveVoyages'!CG83+'1 - Eltis SlaveVoyages'!CI83+'1 - Eltis SlaveVoyages'!CK83+'1 - Eltis SlaveVoyages'!CM83+'1 - Eltis SlaveVoyages'!CO83+'1 - Eltis SlaveVoyages'!CQ83+'1 - Eltis SlaveVoyages'!CS83+'1 - Eltis SlaveVoyages'!CU83+'1 - Eltis SlaveVoyages'!CW83+'1 - Eltis SlaveVoyages'!CY83+'1 - Eltis SlaveVoyages'!DA83+'1 - Eltis SlaveVoyages'!DC83+'1 - Eltis SlaveVoyages'!DE83+'1 - Eltis SlaveVoyages'!DG83+'1 - Eltis SlaveVoyages'!DI83+'1 - Eltis SlaveVoyages'!DK83+'1 - Eltis SlaveVoyages'!DM83+'1 - Eltis SlaveVoyages'!DO83+'1 - Eltis SlaveVoyages'!DQ83+'1 - Eltis SlaveVoyages'!DS83+'1 - Eltis SlaveVoyages'!DU83+'1 - Eltis SlaveVoyages'!DW83+'1 - Eltis SlaveVoyages'!DY83+'1 - Eltis SlaveVoyages'!EA83+'1 - Eltis SlaveVoyages'!EC83+'1 - Eltis SlaveVoyages'!EE83+'1 - Eltis SlaveVoyages'!EG83+'1 - Eltis SlaveVoyages'!EI83+'1 - Eltis SlaveVoyages'!EK83+'1 - Eltis SlaveVoyages'!FQ83+'1 - Eltis SlaveVoyages'!FU83+'1 - Eltis SlaveVoyages'!FW83</f>
        <v>0</v>
      </c>
      <c r="X83" s="8">
        <f>'3 - Paesie'!AB5</f>
        <v>194.44444444444446</v>
      </c>
      <c r="Y83" s="8">
        <f>'3 - Paesie'!AC5</f>
        <v>205.88235294117646</v>
      </c>
      <c r="Z83" s="8">
        <f>'3 - Paesie'!AD5</f>
        <v>200</v>
      </c>
      <c r="AA83" s="8">
        <f>'3 - Paesie'!AE5</f>
        <v>129.24028268551237</v>
      </c>
      <c r="AB83" s="8">
        <f>'3 - Paesie'!AF5</f>
        <v>142.49431146338208</v>
      </c>
      <c r="AC83" s="8">
        <f>'3 - Paesie'!AG5</f>
        <v>132.93286219081273</v>
      </c>
      <c r="AE83" s="11">
        <f t="shared" si="20"/>
        <v>1849.4444444444443</v>
      </c>
      <c r="AG83" s="51">
        <f t="shared" si="21"/>
        <v>1849.4444444444443</v>
      </c>
      <c r="AH83" s="52">
        <f t="shared" si="22"/>
        <v>1547.2402826855123</v>
      </c>
      <c r="AI83" s="52">
        <f t="shared" si="23"/>
        <v>0</v>
      </c>
      <c r="AJ83" s="52">
        <f t="shared" si="24"/>
        <v>0</v>
      </c>
      <c r="AK83" s="52">
        <f t="shared" si="25"/>
        <v>1655</v>
      </c>
      <c r="AL83" s="52">
        <f t="shared" si="26"/>
        <v>1418</v>
      </c>
      <c r="AM83" s="52">
        <f t="shared" si="27"/>
        <v>0</v>
      </c>
      <c r="AN83" s="52">
        <f t="shared" si="28"/>
        <v>0</v>
      </c>
      <c r="AO83" s="52">
        <f t="shared" si="29"/>
        <v>194.44444444444446</v>
      </c>
      <c r="AP83" s="52">
        <f t="shared" si="30"/>
        <v>129.24028268551237</v>
      </c>
      <c r="AQ83" s="52">
        <f t="shared" si="31"/>
        <v>0</v>
      </c>
      <c r="AR83" s="56">
        <f t="shared" si="32"/>
        <v>0</v>
      </c>
      <c r="AT83" s="8">
        <f>IF('4 - Prijzen'!O87&gt;0,'4 - Prijzen'!O87,"")</f>
        <v>35</v>
      </c>
      <c r="AU83" s="8">
        <f>IF('4 - Prijzen'!P87&gt;0,'4 - Prijzen'!P87,"")</f>
        <v>45</v>
      </c>
      <c r="AV83" s="8">
        <f>IF('4 - Prijzen'!BC87&gt;0,'4 - Prijzen'!BC87,"")</f>
        <v>213.50000000000003</v>
      </c>
      <c r="AW83" s="8">
        <f>IF('4 - Prijzen'!BD87&gt;0,'4 - Prijzen'!BD87,"")</f>
        <v>216</v>
      </c>
      <c r="AX83" s="8" t="str">
        <f>IF('4 - Prijzen'!BE87&gt;0,'4 - Prijzen'!BE87,"")</f>
        <v/>
      </c>
      <c r="AY83" s="8">
        <f>IF('4 - Prijzen'!BF87&gt;0,'4 - Prijzen'!BF87,"")</f>
        <v>216.40615014577264</v>
      </c>
      <c r="AZ83" s="8">
        <f>IF('4 - Prijzen'!BG87&gt;0,'4 - Prijzen'!BG87,"")</f>
        <v>172.24164003887273</v>
      </c>
      <c r="BA83" s="8" t="str">
        <f>IF('4 - Prijzen'!BV87&gt;0,'4 - Prijzen'!BV87,"")</f>
        <v/>
      </c>
      <c r="BB83" s="8">
        <f>IF('4 - Prijzen'!BW87&gt;0,'4 - Prijzen'!BW87,"")</f>
        <v>190</v>
      </c>
      <c r="BE83" s="72">
        <v>40</v>
      </c>
      <c r="BF83" s="8">
        <f>AV83</f>
        <v>213.50000000000003</v>
      </c>
      <c r="BG83" s="72">
        <v>190</v>
      </c>
      <c r="BH83" s="72"/>
      <c r="BI83" s="87">
        <f t="shared" si="34"/>
        <v>0.629</v>
      </c>
      <c r="BJ83" s="87">
        <f t="shared" si="35"/>
        <v>0.66666666666666663</v>
      </c>
      <c r="BK83" s="84">
        <f t="shared" si="33"/>
        <v>0.8763333333333333</v>
      </c>
      <c r="BL83" s="89"/>
      <c r="BM83" s="8">
        <f t="shared" si="40"/>
        <v>64829.19259259259</v>
      </c>
      <c r="BN83" s="8">
        <f t="shared" si="41"/>
        <v>0</v>
      </c>
      <c r="BO83" s="8">
        <f t="shared" si="42"/>
        <v>58013.266666666663</v>
      </c>
      <c r="BP83" s="8">
        <f t="shared" si="43"/>
        <v>6815.9259259259261</v>
      </c>
      <c r="BR83" s="8">
        <f>(BF83*AJ83)*BK83</f>
        <v>0</v>
      </c>
      <c r="BS83" s="8">
        <f>(BG83*AL83)*BK83</f>
        <v>236101.72666666665</v>
      </c>
      <c r="BU83" s="11">
        <f t="shared" ref="BU83:BU114" si="44">BR83-BN83</f>
        <v>0</v>
      </c>
      <c r="BV83" s="11">
        <f t="shared" ref="BV83:BV114" si="45">BS83-BO83</f>
        <v>178088.46</v>
      </c>
      <c r="BZ83" s="14">
        <f>AK83/AG83</f>
        <v>0.89486332231901478</v>
      </c>
      <c r="CA83" s="14">
        <f>AL83/AH83</f>
        <v>0.91647045120800974</v>
      </c>
      <c r="CB83" s="8" t="str">
        <f>IF(BU83&gt;0,(BU83/BX83),"")</f>
        <v/>
      </c>
      <c r="CC83" s="8" t="str">
        <f>IF(BU83&gt;0,BU83/BY83,"")</f>
        <v/>
      </c>
      <c r="CD83" s="8">
        <f>IF(BV83&gt;0,BV83/BZ83,"")</f>
        <v>199011.91115810673</v>
      </c>
      <c r="CE83" s="8">
        <f>IF(BV83&gt;0,BV83/CA83,"")</f>
        <v>194319.91480495594</v>
      </c>
      <c r="CG83" s="11">
        <f>MIN(CB83:CE83)</f>
        <v>194319.91480495594</v>
      </c>
      <c r="CH83" s="11">
        <f>MAX(CB83:CE83)</f>
        <v>199011.91115810673</v>
      </c>
      <c r="CJ83" t="str">
        <f t="shared" ref="CJ83:CJ114" si="46">IF(BU83&gt;0,BU83/AI83,"")</f>
        <v/>
      </c>
      <c r="CK83">
        <f t="shared" ref="CK83:CK114" si="47">IF(BV83&gt;0,BV83/AK83,"")</f>
        <v>107.60632024169183</v>
      </c>
      <c r="CL83">
        <f>IF(CG83&gt;0,CG83/AG83,"")</f>
        <v>105.0693441420609</v>
      </c>
      <c r="CM83">
        <f>IF(CH83&gt;0,CH83/AG83,"")</f>
        <v>107.60632024169183</v>
      </c>
      <c r="CN83">
        <f t="shared" si="36"/>
        <v>90</v>
      </c>
      <c r="CO83">
        <f t="shared" si="36"/>
        <v>110</v>
      </c>
      <c r="CP83" s="8">
        <f t="shared" si="37"/>
        <v>194319.91480495594</v>
      </c>
      <c r="CQ83" s="8">
        <f t="shared" si="38"/>
        <v>199011.91115810673</v>
      </c>
    </row>
    <row r="84" spans="1:95" x14ac:dyDescent="0.25">
      <c r="A84">
        <v>1676</v>
      </c>
      <c r="B84" s="8">
        <f>'2 - Eltis SlaveAssessment'!BX84</f>
        <v>4345</v>
      </c>
      <c r="C84" s="8">
        <f>'2 - Eltis SlaveAssessment'!BY84</f>
        <v>3822</v>
      </c>
      <c r="D84" s="8">
        <f>'2 - Eltis SlaveAssessment'!AT84</f>
        <v>4242</v>
      </c>
      <c r="E84" s="8">
        <f>'2 - Eltis SlaveAssessment'!AU84</f>
        <v>3736</v>
      </c>
      <c r="F84" s="8">
        <f>'2 - Eltis SlaveAssessment'!AV84</f>
        <v>103</v>
      </c>
      <c r="G84" s="8">
        <f>'2 - Eltis SlaveAssessment'!AW84</f>
        <v>86</v>
      </c>
      <c r="H84" s="8">
        <f>'2 - Eltis SlaveAssessment'!BJ84+'2 - Eltis SlaveAssessment'!BL84+'2 - Eltis SlaveAssessment'!BN84+'2 - Eltis SlaveAssessment'!BP84+'2 - Eltis SlaveAssessment'!BR84</f>
        <v>0</v>
      </c>
      <c r="I84" s="8">
        <f>'2 - Eltis SlaveAssessment'!BK84+'2 - Eltis SlaveAssessment'!BM84+'2 - Eltis SlaveAssessment'!BO84+'2 - Eltis SlaveAssessment'!BQ84+'2 - Eltis SlaveAssessment'!BS84</f>
        <v>0</v>
      </c>
      <c r="J84" s="8">
        <f>'2 - Eltis SlaveAssessment'!N84+'2 - Eltis SlaveAssessment'!P84+'2 - Eltis SlaveAssessment'!R84+'2 - Eltis SlaveAssessment'!T84+'2 - Eltis SlaveAssessment'!V84+'2 - Eltis SlaveAssessment'!X84+'2 - Eltis SlaveAssessment'!Z84+'2 - Eltis SlaveAssessment'!AB84+'2 - Eltis SlaveAssessment'!AD84+'2 - Eltis SlaveAssessment'!AF84+'2 - Eltis SlaveAssessment'!AH84+'2 - Eltis SlaveAssessment'!AJ84+'2 - Eltis SlaveAssessment'!AL84+'2 - Eltis SlaveAssessment'!AN84+'2 - Eltis SlaveAssessment'!AP84+'2 - Eltis SlaveAssessment'!AR84+'2 - Eltis SlaveAssessment'!AX84+'2 - Eltis SlaveAssessment'!AZ84+'2 - Eltis SlaveAssessment'!BB84+'2 - Eltis SlaveAssessment'!BD84+'2 - Eltis SlaveAssessment'!BF84+'2 - Eltis SlaveAssessment'!BH84</f>
        <v>0</v>
      </c>
      <c r="K84" s="8">
        <f>'2 - Eltis SlaveAssessment'!O84+'2 - Eltis SlaveAssessment'!Q84+'2 - Eltis SlaveAssessment'!S84+'2 - Eltis SlaveAssessment'!U84+'2 - Eltis SlaveAssessment'!W84+'2 - Eltis SlaveAssessment'!Y84+'2 - Eltis SlaveAssessment'!AA84+'2 - Eltis SlaveAssessment'!AC84+'2 - Eltis SlaveAssessment'!AE84+'2 - Eltis SlaveAssessment'!AG84+'2 - Eltis SlaveAssessment'!AI84+'2 - Eltis SlaveAssessment'!AK84+'2 - Eltis SlaveAssessment'!AM84+'2 - Eltis SlaveAssessment'!AO84+'2 - Eltis SlaveAssessment'!AQ84+'2 - Eltis SlaveAssessment'!AS84+'2 - Eltis SlaveAssessment'!AY84+'2 - Eltis SlaveAssessment'!BA84+'2 - Eltis SlaveAssessment'!BC84+'2 - Eltis SlaveAssessment'!BE84+'2 - Eltis SlaveAssessment'!BG84+'2 - Eltis SlaveAssessment'!BI84</f>
        <v>0</v>
      </c>
      <c r="M84" s="8">
        <f>'1 - Eltis SlaveVoyages'!GF84</f>
        <v>4345</v>
      </c>
      <c r="N84" s="8">
        <f>'1 - Eltis SlaveVoyages'!GG84</f>
        <v>3823</v>
      </c>
      <c r="O84" s="8">
        <f>'1 - Eltis SlaveVoyages'!BZ84</f>
        <v>4242</v>
      </c>
      <c r="P84" s="8">
        <f>'1 - Eltis SlaveVoyages'!CA84</f>
        <v>3737</v>
      </c>
      <c r="Q84" s="8">
        <f>'1 - Eltis SlaveVoyages'!CB84</f>
        <v>103</v>
      </c>
      <c r="R84" s="8">
        <f>'1 - Eltis SlaveVoyages'!CC84</f>
        <v>86</v>
      </c>
      <c r="S84" s="8">
        <f>'1 - Eltis SlaveVoyages'!EL84+'1 - Eltis SlaveVoyages'!EN84+'1 - Eltis SlaveVoyages'!EP84+'1 - Eltis SlaveVoyages'!ER84+'1 - Eltis SlaveVoyages'!ET84</f>
        <v>0</v>
      </c>
      <c r="T84" s="8">
        <f>'1 - Eltis SlaveVoyages'!EM84+'1 - Eltis SlaveVoyages'!EO84+'1 - Eltis SlaveVoyages'!EQ84+'1 - Eltis SlaveVoyages'!ES84+'1 - Eltis SlaveVoyages'!EU84</f>
        <v>0</v>
      </c>
      <c r="U84" s="8">
        <f>'1 - Eltis SlaveVoyages'!BR84+'1 - Eltis SlaveVoyages'!BT84+'1 - Eltis SlaveVoyages'!BV84+'1 - Eltis SlaveVoyages'!CF84+'1 - Eltis SlaveVoyages'!CH84+'1 - Eltis SlaveVoyages'!CJ84+'1 - Eltis SlaveVoyages'!CL84+'1 - Eltis SlaveVoyages'!CN84+'1 - Eltis SlaveVoyages'!CP84+'1 - Eltis SlaveVoyages'!CR84+'1 - Eltis SlaveVoyages'!CT84+'1 - Eltis SlaveVoyages'!CV84+'1 - Eltis SlaveVoyages'!CX84+'1 - Eltis SlaveVoyages'!CZ84+'1 - Eltis SlaveVoyages'!DB84+'1 - Eltis SlaveVoyages'!DD84+'1 - Eltis SlaveVoyages'!DF84+'1 - Eltis SlaveVoyages'!DH84+'1 - Eltis SlaveVoyages'!DJ84+'1 - Eltis SlaveVoyages'!DL84+'1 - Eltis SlaveVoyages'!DN84+'1 - Eltis SlaveVoyages'!DP84+'1 - Eltis SlaveVoyages'!DR84+'1 - Eltis SlaveVoyages'!DT84+'1 - Eltis SlaveVoyages'!DV84+'1 - Eltis SlaveVoyages'!DX84+'1 - Eltis SlaveVoyages'!DZ84+'1 - Eltis SlaveVoyages'!EB84+'1 - Eltis SlaveVoyages'!ED84+'1 - Eltis SlaveVoyages'!EF84+'1 - Eltis SlaveVoyages'!EH84+'1 - Eltis SlaveVoyages'!EJ84+'1 - Eltis SlaveVoyages'!FP84+'1 - Eltis SlaveVoyages'!FT84+'1 - Eltis SlaveVoyages'!FV84</f>
        <v>0</v>
      </c>
      <c r="V84" s="8">
        <f>'1 - Eltis SlaveVoyages'!BS84+'1 - Eltis SlaveVoyages'!BU84+'1 - Eltis SlaveVoyages'!BW84+'1 - Eltis SlaveVoyages'!CG84+'1 - Eltis SlaveVoyages'!CI84+'1 - Eltis SlaveVoyages'!CK84+'1 - Eltis SlaveVoyages'!CM84+'1 - Eltis SlaveVoyages'!CO84+'1 - Eltis SlaveVoyages'!CQ84+'1 - Eltis SlaveVoyages'!CS84+'1 - Eltis SlaveVoyages'!CU84+'1 - Eltis SlaveVoyages'!CW84+'1 - Eltis SlaveVoyages'!CY84+'1 - Eltis SlaveVoyages'!DA84+'1 - Eltis SlaveVoyages'!DC84+'1 - Eltis SlaveVoyages'!DE84+'1 - Eltis SlaveVoyages'!DG84+'1 - Eltis SlaveVoyages'!DI84+'1 - Eltis SlaveVoyages'!DK84+'1 - Eltis SlaveVoyages'!DM84+'1 - Eltis SlaveVoyages'!DO84+'1 - Eltis SlaveVoyages'!DQ84+'1 - Eltis SlaveVoyages'!DS84+'1 - Eltis SlaveVoyages'!DU84+'1 - Eltis SlaveVoyages'!DW84+'1 - Eltis SlaveVoyages'!DY84+'1 - Eltis SlaveVoyages'!EA84+'1 - Eltis SlaveVoyages'!EC84+'1 - Eltis SlaveVoyages'!EE84+'1 - Eltis SlaveVoyages'!EG84+'1 - Eltis SlaveVoyages'!EI84+'1 - Eltis SlaveVoyages'!EK84+'1 - Eltis SlaveVoyages'!FQ84+'1 - Eltis SlaveVoyages'!FU84+'1 - Eltis SlaveVoyages'!FW84</f>
        <v>0</v>
      </c>
      <c r="X84" s="8">
        <f>'3 - Paesie'!AB6</f>
        <v>194.44444444444446</v>
      </c>
      <c r="Y84" s="8">
        <f>'3 - Paesie'!AC6</f>
        <v>205.88235294117646</v>
      </c>
      <c r="Z84" s="8">
        <f>'3 - Paesie'!AD6</f>
        <v>200</v>
      </c>
      <c r="AA84" s="8">
        <f>'3 - Paesie'!AE6</f>
        <v>129.24028268551237</v>
      </c>
      <c r="AB84" s="8">
        <f>'3 - Paesie'!AF6</f>
        <v>145.94259080707596</v>
      </c>
      <c r="AC84" s="8">
        <f>'3 - Paesie'!AG6</f>
        <v>132.93286219081273</v>
      </c>
      <c r="AE84" s="11">
        <f t="shared" si="20"/>
        <v>4539.4444444444443</v>
      </c>
      <c r="AG84" s="51">
        <f t="shared" si="21"/>
        <v>4539.4444444444443</v>
      </c>
      <c r="AH84" s="52">
        <f t="shared" si="22"/>
        <v>3952.2402826855123</v>
      </c>
      <c r="AI84" s="52">
        <f t="shared" si="23"/>
        <v>4242</v>
      </c>
      <c r="AJ84" s="52">
        <f t="shared" si="24"/>
        <v>3737</v>
      </c>
      <c r="AK84" s="52">
        <f t="shared" si="25"/>
        <v>103</v>
      </c>
      <c r="AL84" s="52">
        <f t="shared" si="26"/>
        <v>86</v>
      </c>
      <c r="AM84" s="52">
        <f t="shared" si="27"/>
        <v>0</v>
      </c>
      <c r="AN84" s="52">
        <f t="shared" si="28"/>
        <v>0</v>
      </c>
      <c r="AO84" s="52">
        <f t="shared" si="29"/>
        <v>194.44444444444446</v>
      </c>
      <c r="AP84" s="52">
        <f t="shared" si="30"/>
        <v>129.24028268551237</v>
      </c>
      <c r="AQ84" s="52">
        <f t="shared" si="31"/>
        <v>0</v>
      </c>
      <c r="AR84" s="56">
        <f t="shared" si="32"/>
        <v>0</v>
      </c>
      <c r="AT84" s="8">
        <f>IF('4 - Prijzen'!O88&gt;0,'4 - Prijzen'!O88,"")</f>
        <v>35</v>
      </c>
      <c r="AU84" s="8">
        <f>IF('4 - Prijzen'!P88&gt;0,'4 - Prijzen'!P88,"")</f>
        <v>45</v>
      </c>
      <c r="AV84" s="8">
        <f>IF('4 - Prijzen'!BC88&gt;0,'4 - Prijzen'!BC88,"")</f>
        <v>213.50000000000003</v>
      </c>
      <c r="AW84" s="8">
        <f>IF('4 - Prijzen'!BD88&gt;0,'4 - Prijzen'!BD88,"")</f>
        <v>216</v>
      </c>
      <c r="AX84" s="8" t="str">
        <f>IF('4 - Prijzen'!BE88&gt;0,'4 - Prijzen'!BE88,"")</f>
        <v/>
      </c>
      <c r="AY84" s="8">
        <f>IF('4 - Prijzen'!BF88&gt;0,'4 - Prijzen'!BF88,"")</f>
        <v>216.40615014577264</v>
      </c>
      <c r="AZ84" s="8">
        <f>IF('4 - Prijzen'!BG88&gt;0,'4 - Prijzen'!BG88,"")</f>
        <v>172.24164003887273</v>
      </c>
      <c r="BA84" s="8" t="str">
        <f>IF('4 - Prijzen'!BV88&gt;0,'4 - Prijzen'!BV88,"")</f>
        <v/>
      </c>
      <c r="BB84" s="8">
        <f>IF('4 - Prijzen'!BW88&gt;0,'4 - Prijzen'!BW88,"")</f>
        <v>190</v>
      </c>
      <c r="BE84" s="72">
        <v>40</v>
      </c>
      <c r="BF84" s="8">
        <f t="shared" ref="BF84:BF142" si="48">AV84</f>
        <v>213.50000000000003</v>
      </c>
      <c r="BG84" s="72">
        <v>190</v>
      </c>
      <c r="BH84" s="72"/>
      <c r="BI84" s="87">
        <f t="shared" si="34"/>
        <v>0.629</v>
      </c>
      <c r="BJ84" s="87">
        <f t="shared" si="35"/>
        <v>0.66666666666666663</v>
      </c>
      <c r="BK84" s="84">
        <f t="shared" si="33"/>
        <v>0.8763333333333333</v>
      </c>
      <c r="BL84" s="89"/>
      <c r="BM84" s="8">
        <f t="shared" si="40"/>
        <v>159122.65925925926</v>
      </c>
      <c r="BN84" s="8">
        <f t="shared" si="41"/>
        <v>148696.24</v>
      </c>
      <c r="BO84" s="8">
        <f t="shared" si="42"/>
        <v>3610.4933333333333</v>
      </c>
      <c r="BP84" s="8">
        <f t="shared" si="43"/>
        <v>6815.9259259259261</v>
      </c>
      <c r="BR84" s="8">
        <f t="shared" ref="BR84:BR147" si="49">(BF84*AJ84)*BK84</f>
        <v>699182.11183333339</v>
      </c>
      <c r="BS84" s="8">
        <f t="shared" ref="BS84:BS147" si="50">(BG84*AL84)*BK84</f>
        <v>14319.286666666667</v>
      </c>
      <c r="BU84" s="11">
        <f t="shared" si="44"/>
        <v>550485.8718333334</v>
      </c>
      <c r="BV84" s="11">
        <f t="shared" si="45"/>
        <v>10708.793333333333</v>
      </c>
      <c r="BX84" s="14">
        <f>AI84/AG84</f>
        <v>0.93447558438379641</v>
      </c>
      <c r="BY84" s="14">
        <f>AJ84/AH84</f>
        <v>0.94553967691983076</v>
      </c>
      <c r="BZ84" s="14">
        <f>AK84/AG84</f>
        <v>2.2690001223840413E-2</v>
      </c>
      <c r="CA84" s="14">
        <f>AL84/AH84</f>
        <v>2.1759810600777481E-2</v>
      </c>
      <c r="CB84" s="8">
        <f t="shared" ref="CB84:CB147" si="51">IF(BU84&gt;0,(BU84/BX84),"")</f>
        <v>589085.34479938273</v>
      </c>
      <c r="CC84" s="8">
        <f t="shared" ref="CC84:CC147" si="52">IF(BU84&gt;0,BU84/BY84,"")</f>
        <v>582192.24985521927</v>
      </c>
      <c r="CD84" s="8">
        <f t="shared" ref="CD84:CD147" si="53">IF(BV84&gt;0,BV84/BZ84,"")</f>
        <v>471960.89712333691</v>
      </c>
      <c r="CE84" s="8">
        <f t="shared" ref="CE84:CE147" si="54">IF(BV84&gt;0,BV84/CA84,"")</f>
        <v>492136.33012737281</v>
      </c>
      <c r="CG84" s="11">
        <f t="shared" ref="CG84:CG147" si="55">MIN(CB84:CE84)</f>
        <v>471960.89712333691</v>
      </c>
      <c r="CH84" s="11">
        <f t="shared" ref="CH84:CH147" si="56">MAX(CB84:CE84)</f>
        <v>589085.34479938273</v>
      </c>
      <c r="CJ84">
        <f t="shared" si="46"/>
        <v>129.77036111111113</v>
      </c>
      <c r="CK84">
        <f t="shared" si="47"/>
        <v>103.96886731391585</v>
      </c>
      <c r="CL84">
        <f t="shared" ref="CL84:CL147" si="57">IF(CG84&gt;0,CG84/AG84,"")</f>
        <v>103.96886731391585</v>
      </c>
      <c r="CM84">
        <f t="shared" ref="CM84:CM147" si="58">IF(CH84&gt;0,CH84/AG84,"")</f>
        <v>129.77036111111113</v>
      </c>
      <c r="CN84">
        <f t="shared" si="36"/>
        <v>90</v>
      </c>
      <c r="CO84">
        <f t="shared" si="36"/>
        <v>110</v>
      </c>
      <c r="CP84" s="8">
        <f t="shared" si="37"/>
        <v>471960.89712333691</v>
      </c>
      <c r="CQ84" s="8">
        <f t="shared" si="38"/>
        <v>589085.34479938273</v>
      </c>
    </row>
    <row r="85" spans="1:95" x14ac:dyDescent="0.25">
      <c r="A85">
        <v>1677</v>
      </c>
      <c r="B85" s="8">
        <f>'2 - Eltis SlaveAssessment'!BX85</f>
        <v>3124</v>
      </c>
      <c r="C85" s="8">
        <f>'2 - Eltis SlaveAssessment'!BY85</f>
        <v>2863</v>
      </c>
      <c r="D85" s="8">
        <f>'2 - Eltis SlaveAssessment'!AT85</f>
        <v>1374</v>
      </c>
      <c r="E85" s="8">
        <f>'2 - Eltis SlaveAssessment'!AU85</f>
        <v>1204</v>
      </c>
      <c r="F85" s="8">
        <f>'2 - Eltis SlaveAssessment'!AV85</f>
        <v>1369</v>
      </c>
      <c r="G85" s="8">
        <f>'2 - Eltis SlaveAssessment'!AW85</f>
        <v>1097</v>
      </c>
      <c r="H85" s="8">
        <f>'2 - Eltis SlaveAssessment'!BJ85+'2 - Eltis SlaveAssessment'!BL85+'2 - Eltis SlaveAssessment'!BN85+'2 - Eltis SlaveAssessment'!BP85+'2 - Eltis SlaveAssessment'!BR85</f>
        <v>0</v>
      </c>
      <c r="I85" s="8">
        <f>'2 - Eltis SlaveAssessment'!BK85+'2 - Eltis SlaveAssessment'!BM85+'2 - Eltis SlaveAssessment'!BO85+'2 - Eltis SlaveAssessment'!BQ85+'2 - Eltis SlaveAssessment'!BS85</f>
        <v>0</v>
      </c>
      <c r="J85" s="8">
        <f>'2 - Eltis SlaveAssessment'!N85+'2 - Eltis SlaveAssessment'!P85+'2 - Eltis SlaveAssessment'!R85+'2 - Eltis SlaveAssessment'!T85+'2 - Eltis SlaveAssessment'!V85+'2 - Eltis SlaveAssessment'!X85+'2 - Eltis SlaveAssessment'!Z85+'2 - Eltis SlaveAssessment'!AB85+'2 - Eltis SlaveAssessment'!AD85+'2 - Eltis SlaveAssessment'!AF85+'2 - Eltis SlaveAssessment'!AH85+'2 - Eltis SlaveAssessment'!AJ85+'2 - Eltis SlaveAssessment'!AL85+'2 - Eltis SlaveAssessment'!AN85+'2 - Eltis SlaveAssessment'!AP85+'2 - Eltis SlaveAssessment'!AR85+'2 - Eltis SlaveAssessment'!AX85+'2 - Eltis SlaveAssessment'!AZ85+'2 - Eltis SlaveAssessment'!BB85+'2 - Eltis SlaveAssessment'!BD85+'2 - Eltis SlaveAssessment'!BF85+'2 - Eltis SlaveAssessment'!BH85</f>
        <v>381</v>
      </c>
      <c r="K85" s="8">
        <f>'2 - Eltis SlaveAssessment'!O85+'2 - Eltis SlaveAssessment'!Q85+'2 - Eltis SlaveAssessment'!S85+'2 - Eltis SlaveAssessment'!U85+'2 - Eltis SlaveAssessment'!W85+'2 - Eltis SlaveAssessment'!Y85+'2 - Eltis SlaveAssessment'!AA85+'2 - Eltis SlaveAssessment'!AC85+'2 - Eltis SlaveAssessment'!AE85+'2 - Eltis SlaveAssessment'!AG85+'2 - Eltis SlaveAssessment'!AI85+'2 - Eltis SlaveAssessment'!AK85+'2 - Eltis SlaveAssessment'!AM85+'2 - Eltis SlaveAssessment'!AO85+'2 - Eltis SlaveAssessment'!AQ85+'2 - Eltis SlaveAssessment'!AS85+'2 - Eltis SlaveAssessment'!AY85+'2 - Eltis SlaveAssessment'!BA85+'2 - Eltis SlaveAssessment'!BC85+'2 - Eltis SlaveAssessment'!BE85+'2 - Eltis SlaveAssessment'!BG85+'2 - Eltis SlaveAssessment'!BI85</f>
        <v>562</v>
      </c>
      <c r="M85" s="8">
        <f>'1 - Eltis SlaveVoyages'!GF85</f>
        <v>3124</v>
      </c>
      <c r="N85" s="8">
        <f>'1 - Eltis SlaveVoyages'!GG85</f>
        <v>2621</v>
      </c>
      <c r="O85" s="8">
        <f>'1 - Eltis SlaveVoyages'!BZ85</f>
        <v>1374</v>
      </c>
      <c r="P85" s="8">
        <f>'1 - Eltis SlaveVoyages'!CA85</f>
        <v>1204</v>
      </c>
      <c r="Q85" s="8">
        <f>'1 - Eltis SlaveVoyages'!CB85</f>
        <v>1369</v>
      </c>
      <c r="R85" s="8">
        <f>'1 - Eltis SlaveVoyages'!CC85</f>
        <v>1097</v>
      </c>
      <c r="S85" s="8">
        <f>'1 - Eltis SlaveVoyages'!EL85+'1 - Eltis SlaveVoyages'!EN85+'1 - Eltis SlaveVoyages'!EP85+'1 - Eltis SlaveVoyages'!ER85+'1 - Eltis SlaveVoyages'!ET85</f>
        <v>0</v>
      </c>
      <c r="T85" s="8">
        <f>'1 - Eltis SlaveVoyages'!EM85+'1 - Eltis SlaveVoyages'!EO85+'1 - Eltis SlaveVoyages'!EQ85+'1 - Eltis SlaveVoyages'!ES85+'1 - Eltis SlaveVoyages'!EU85</f>
        <v>0</v>
      </c>
      <c r="U85" s="8">
        <f>'1 - Eltis SlaveVoyages'!BR85+'1 - Eltis SlaveVoyages'!BT85+'1 - Eltis SlaveVoyages'!BV85+'1 - Eltis SlaveVoyages'!CF85+'1 - Eltis SlaveVoyages'!CH85+'1 - Eltis SlaveVoyages'!CJ85+'1 - Eltis SlaveVoyages'!CL85+'1 - Eltis SlaveVoyages'!CN85+'1 - Eltis SlaveVoyages'!CP85+'1 - Eltis SlaveVoyages'!CR85+'1 - Eltis SlaveVoyages'!CT85+'1 - Eltis SlaveVoyages'!CV85+'1 - Eltis SlaveVoyages'!CX85+'1 - Eltis SlaveVoyages'!CZ85+'1 - Eltis SlaveVoyages'!DB85+'1 - Eltis SlaveVoyages'!DD85+'1 - Eltis SlaveVoyages'!DF85+'1 - Eltis SlaveVoyages'!DH85+'1 - Eltis SlaveVoyages'!DJ85+'1 - Eltis SlaveVoyages'!DL85+'1 - Eltis SlaveVoyages'!DN85+'1 - Eltis SlaveVoyages'!DP85+'1 - Eltis SlaveVoyages'!DR85+'1 - Eltis SlaveVoyages'!DT85+'1 - Eltis SlaveVoyages'!DV85+'1 - Eltis SlaveVoyages'!DX85+'1 - Eltis SlaveVoyages'!DZ85+'1 - Eltis SlaveVoyages'!EB85+'1 - Eltis SlaveVoyages'!ED85+'1 - Eltis SlaveVoyages'!EF85+'1 - Eltis SlaveVoyages'!EH85+'1 - Eltis SlaveVoyages'!EJ85+'1 - Eltis SlaveVoyages'!FP85+'1 - Eltis SlaveVoyages'!FT85+'1 - Eltis SlaveVoyages'!FV85</f>
        <v>381</v>
      </c>
      <c r="V85" s="8">
        <f>'1 - Eltis SlaveVoyages'!BS85+'1 - Eltis SlaveVoyages'!BU85+'1 - Eltis SlaveVoyages'!BW85+'1 - Eltis SlaveVoyages'!CG85+'1 - Eltis SlaveVoyages'!CI85+'1 - Eltis SlaveVoyages'!CK85+'1 - Eltis SlaveVoyages'!CM85+'1 - Eltis SlaveVoyages'!CO85+'1 - Eltis SlaveVoyages'!CQ85+'1 - Eltis SlaveVoyages'!CS85+'1 - Eltis SlaveVoyages'!CU85+'1 - Eltis SlaveVoyages'!CW85+'1 - Eltis SlaveVoyages'!CY85+'1 - Eltis SlaveVoyages'!DA85+'1 - Eltis SlaveVoyages'!DC85+'1 - Eltis SlaveVoyages'!DE85+'1 - Eltis SlaveVoyages'!DG85+'1 - Eltis SlaveVoyages'!DI85+'1 - Eltis SlaveVoyages'!DK85+'1 - Eltis SlaveVoyages'!DM85+'1 - Eltis SlaveVoyages'!DO85+'1 - Eltis SlaveVoyages'!DQ85+'1 - Eltis SlaveVoyages'!DS85+'1 - Eltis SlaveVoyages'!DU85+'1 - Eltis SlaveVoyages'!DW85+'1 - Eltis SlaveVoyages'!DY85+'1 - Eltis SlaveVoyages'!EA85+'1 - Eltis SlaveVoyages'!EC85+'1 - Eltis SlaveVoyages'!EE85+'1 - Eltis SlaveVoyages'!EG85+'1 - Eltis SlaveVoyages'!EI85+'1 - Eltis SlaveVoyages'!EK85+'1 - Eltis SlaveVoyages'!FQ85+'1 - Eltis SlaveVoyages'!FU85+'1 - Eltis SlaveVoyages'!FW85</f>
        <v>320</v>
      </c>
      <c r="X85" s="8">
        <f>'3 - Paesie'!AB7</f>
        <v>194.44444444444446</v>
      </c>
      <c r="Y85" s="8">
        <f>'3 - Paesie'!AC7</f>
        <v>205.88235294117646</v>
      </c>
      <c r="Z85" s="8">
        <f>'3 - Paesie'!AD7</f>
        <v>200</v>
      </c>
      <c r="AA85" s="8">
        <f>'3 - Paesie'!AE7</f>
        <v>129.24028268551237</v>
      </c>
      <c r="AB85" s="8">
        <f>'3 - Paesie'!AF7</f>
        <v>145.94259080707596</v>
      </c>
      <c r="AC85" s="8">
        <f>'3 - Paesie'!AG7</f>
        <v>132.93286219081273</v>
      </c>
      <c r="AE85" s="11">
        <f t="shared" si="20"/>
        <v>3318.4444444444443</v>
      </c>
      <c r="AG85" s="51">
        <f t="shared" si="21"/>
        <v>3318.4444444444443</v>
      </c>
      <c r="AH85" s="52">
        <f t="shared" si="22"/>
        <v>2750.2402826855123</v>
      </c>
      <c r="AI85" s="52">
        <f t="shared" si="23"/>
        <v>1374</v>
      </c>
      <c r="AJ85" s="52">
        <f t="shared" si="24"/>
        <v>1204</v>
      </c>
      <c r="AK85" s="52">
        <f t="shared" si="25"/>
        <v>1369</v>
      </c>
      <c r="AL85" s="52">
        <f t="shared" si="26"/>
        <v>1097</v>
      </c>
      <c r="AM85" s="52">
        <f t="shared" si="27"/>
        <v>0</v>
      </c>
      <c r="AN85" s="52">
        <f t="shared" si="28"/>
        <v>0</v>
      </c>
      <c r="AO85" s="52">
        <f t="shared" si="29"/>
        <v>575.44444444444446</v>
      </c>
      <c r="AP85" s="52">
        <f t="shared" si="30"/>
        <v>449.2402826855124</v>
      </c>
      <c r="AQ85" s="52">
        <f t="shared" si="31"/>
        <v>0</v>
      </c>
      <c r="AR85" s="56">
        <f t="shared" si="32"/>
        <v>0</v>
      </c>
      <c r="AT85" s="8">
        <f>IF('4 - Prijzen'!O89&gt;0,'4 - Prijzen'!O89,"")</f>
        <v>35</v>
      </c>
      <c r="AU85" s="8">
        <f>IF('4 - Prijzen'!P89&gt;0,'4 - Prijzen'!P89,"")</f>
        <v>45</v>
      </c>
      <c r="AV85" s="8">
        <f>IF('4 - Prijzen'!BC89&gt;0,'4 - Prijzen'!BC89,"")</f>
        <v>213.50000000000003</v>
      </c>
      <c r="AW85" s="8">
        <f>IF('4 - Prijzen'!BD89&gt;0,'4 - Prijzen'!BD89,"")</f>
        <v>216</v>
      </c>
      <c r="AX85" s="8" t="str">
        <f>IF('4 - Prijzen'!BE89&gt;0,'4 - Prijzen'!BE89,"")</f>
        <v/>
      </c>
      <c r="AY85" s="8">
        <f>IF('4 - Prijzen'!BF89&gt;0,'4 - Prijzen'!BF89,"")</f>
        <v>216.40615014577264</v>
      </c>
      <c r="AZ85" s="8">
        <f>IF('4 - Prijzen'!BG89&gt;0,'4 - Prijzen'!BG89,"")</f>
        <v>172.24164003887273</v>
      </c>
      <c r="BA85" s="8" t="str">
        <f>IF('4 - Prijzen'!BV89&gt;0,'4 - Prijzen'!BV89,"")</f>
        <v/>
      </c>
      <c r="BB85" s="8">
        <f>IF('4 - Prijzen'!BW89&gt;0,'4 - Prijzen'!BW89,"")</f>
        <v>190</v>
      </c>
      <c r="BE85" s="72">
        <v>40</v>
      </c>
      <c r="BF85" s="8">
        <f t="shared" si="48"/>
        <v>213.50000000000003</v>
      </c>
      <c r="BG85" s="72">
        <v>190</v>
      </c>
      <c r="BH85" s="72"/>
      <c r="BI85" s="87">
        <f t="shared" si="34"/>
        <v>0.629</v>
      </c>
      <c r="BJ85" s="87">
        <f t="shared" si="35"/>
        <v>0.66666666666666663</v>
      </c>
      <c r="BK85" s="84">
        <f t="shared" si="33"/>
        <v>0.8763333333333333</v>
      </c>
      <c r="BL85" s="89"/>
      <c r="BM85" s="8">
        <f t="shared" si="40"/>
        <v>116322.53925925925</v>
      </c>
      <c r="BN85" s="8">
        <f t="shared" si="41"/>
        <v>48163.28</v>
      </c>
      <c r="BO85" s="8">
        <f t="shared" si="42"/>
        <v>47988.013333333329</v>
      </c>
      <c r="BP85" s="8">
        <f t="shared" si="43"/>
        <v>20171.245925925923</v>
      </c>
      <c r="BR85" s="8">
        <f t="shared" si="49"/>
        <v>225264.98866666667</v>
      </c>
      <c r="BS85" s="8">
        <f t="shared" si="50"/>
        <v>182654.15666666665</v>
      </c>
      <c r="BU85" s="11">
        <f t="shared" si="44"/>
        <v>177101.70866666667</v>
      </c>
      <c r="BV85" s="11">
        <f t="shared" si="45"/>
        <v>134666.14333333331</v>
      </c>
      <c r="BX85" s="14">
        <f t="shared" ref="BX85:BX148" si="59">AI85/AG85</f>
        <v>0.41404942074599882</v>
      </c>
      <c r="BY85" s="14">
        <f t="shared" ref="BY85:BY148" si="60">AJ85/AH85</f>
        <v>0.43777993056822534</v>
      </c>
      <c r="BZ85" s="14">
        <f t="shared" ref="BZ85:BZ148" si="61">AK85/AG85</f>
        <v>0.41254269068505994</v>
      </c>
      <c r="CA85" s="14">
        <f t="shared" ref="CA85:CA148" si="62">AL85/AH85</f>
        <v>0.39887423906423852</v>
      </c>
      <c r="CB85" s="8">
        <f t="shared" si="51"/>
        <v>427730.84514302656</v>
      </c>
      <c r="CC85" s="8">
        <f t="shared" si="52"/>
        <v>404545.0608866284</v>
      </c>
      <c r="CD85" s="8">
        <f t="shared" si="53"/>
        <v>326429.59474014549</v>
      </c>
      <c r="CE85" s="8">
        <f t="shared" si="54"/>
        <v>337615.54431106139</v>
      </c>
      <c r="CG85" s="11">
        <f t="shared" si="55"/>
        <v>326429.59474014549</v>
      </c>
      <c r="CH85" s="11">
        <f t="shared" si="56"/>
        <v>427730.84514302656</v>
      </c>
      <c r="CJ85">
        <f t="shared" si="46"/>
        <v>128.89498447355652</v>
      </c>
      <c r="CK85">
        <f t="shared" si="47"/>
        <v>98.368256635013381</v>
      </c>
      <c r="CL85">
        <f t="shared" si="57"/>
        <v>98.368256635013381</v>
      </c>
      <c r="CM85">
        <f t="shared" si="58"/>
        <v>128.89498447355652</v>
      </c>
      <c r="CN85">
        <f t="shared" si="36"/>
        <v>90</v>
      </c>
      <c r="CO85">
        <f t="shared" si="36"/>
        <v>110</v>
      </c>
      <c r="CP85" s="8">
        <f t="shared" si="37"/>
        <v>326429.59474014549</v>
      </c>
      <c r="CQ85" s="8">
        <f t="shared" si="38"/>
        <v>427730.84514302656</v>
      </c>
    </row>
    <row r="86" spans="1:95" x14ac:dyDescent="0.25">
      <c r="A86">
        <v>1678</v>
      </c>
      <c r="B86" s="8">
        <f>'2 - Eltis SlaveAssessment'!BX86</f>
        <v>1634</v>
      </c>
      <c r="C86" s="8">
        <f>'2 - Eltis SlaveAssessment'!BY86</f>
        <v>1377</v>
      </c>
      <c r="D86" s="8">
        <f>'2 - Eltis SlaveAssessment'!AT86</f>
        <v>934</v>
      </c>
      <c r="E86" s="8">
        <f>'2 - Eltis SlaveAssessment'!AU86</f>
        <v>787</v>
      </c>
      <c r="F86" s="8">
        <f>'2 - Eltis SlaveAssessment'!AV86</f>
        <v>700</v>
      </c>
      <c r="G86" s="8">
        <f>'2 - Eltis SlaveAssessment'!AW86</f>
        <v>590</v>
      </c>
      <c r="H86" s="8">
        <f>'2 - Eltis SlaveAssessment'!BJ86+'2 - Eltis SlaveAssessment'!BL86+'2 - Eltis SlaveAssessment'!BN86+'2 - Eltis SlaveAssessment'!BP86+'2 - Eltis SlaveAssessment'!BR86</f>
        <v>0</v>
      </c>
      <c r="I86" s="8">
        <f>'2 - Eltis SlaveAssessment'!BK86+'2 - Eltis SlaveAssessment'!BM86+'2 - Eltis SlaveAssessment'!BO86+'2 - Eltis SlaveAssessment'!BQ86+'2 - Eltis SlaveAssessment'!BS86</f>
        <v>0</v>
      </c>
      <c r="J86" s="8">
        <f>'2 - Eltis SlaveAssessment'!N86+'2 - Eltis SlaveAssessment'!P86+'2 - Eltis SlaveAssessment'!R86+'2 - Eltis SlaveAssessment'!T86+'2 - Eltis SlaveAssessment'!V86+'2 - Eltis SlaveAssessment'!X86+'2 - Eltis SlaveAssessment'!Z86+'2 - Eltis SlaveAssessment'!AB86+'2 - Eltis SlaveAssessment'!AD86+'2 - Eltis SlaveAssessment'!AF86+'2 - Eltis SlaveAssessment'!AH86+'2 - Eltis SlaveAssessment'!AJ86+'2 - Eltis SlaveAssessment'!AL86+'2 - Eltis SlaveAssessment'!AN86+'2 - Eltis SlaveAssessment'!AP86+'2 - Eltis SlaveAssessment'!AR86+'2 - Eltis SlaveAssessment'!AX86+'2 - Eltis SlaveAssessment'!AZ86+'2 - Eltis SlaveAssessment'!BB86+'2 - Eltis SlaveAssessment'!BD86+'2 - Eltis SlaveAssessment'!BF86+'2 - Eltis SlaveAssessment'!BH86</f>
        <v>0</v>
      </c>
      <c r="K86" s="8">
        <f>'2 - Eltis SlaveAssessment'!O86+'2 - Eltis SlaveAssessment'!Q86+'2 - Eltis SlaveAssessment'!S86+'2 - Eltis SlaveAssessment'!U86+'2 - Eltis SlaveAssessment'!W86+'2 - Eltis SlaveAssessment'!Y86+'2 - Eltis SlaveAssessment'!AA86+'2 - Eltis SlaveAssessment'!AC86+'2 - Eltis SlaveAssessment'!AE86+'2 - Eltis SlaveAssessment'!AG86+'2 - Eltis SlaveAssessment'!AI86+'2 - Eltis SlaveAssessment'!AK86+'2 - Eltis SlaveAssessment'!AM86+'2 - Eltis SlaveAssessment'!AO86+'2 - Eltis SlaveAssessment'!AQ86+'2 - Eltis SlaveAssessment'!AS86+'2 - Eltis SlaveAssessment'!AY86+'2 - Eltis SlaveAssessment'!BA86+'2 - Eltis SlaveAssessment'!BC86+'2 - Eltis SlaveAssessment'!BE86+'2 - Eltis SlaveAssessment'!BG86+'2 - Eltis SlaveAssessment'!BI86</f>
        <v>0</v>
      </c>
      <c r="M86" s="8">
        <f>'1 - Eltis SlaveVoyages'!GF86</f>
        <v>1634</v>
      </c>
      <c r="N86" s="8">
        <f>'1 - Eltis SlaveVoyages'!GG86</f>
        <v>1379</v>
      </c>
      <c r="O86" s="8">
        <f>'1 - Eltis SlaveVoyages'!BZ86</f>
        <v>934</v>
      </c>
      <c r="P86" s="8">
        <f>'1 - Eltis SlaveVoyages'!CA86</f>
        <v>788</v>
      </c>
      <c r="Q86" s="8">
        <f>'1 - Eltis SlaveVoyages'!CB86</f>
        <v>700</v>
      </c>
      <c r="R86" s="8">
        <f>'1 - Eltis SlaveVoyages'!CC86</f>
        <v>591</v>
      </c>
      <c r="S86" s="8">
        <f>'1 - Eltis SlaveVoyages'!EL86+'1 - Eltis SlaveVoyages'!EN86+'1 - Eltis SlaveVoyages'!EP86+'1 - Eltis SlaveVoyages'!ER86+'1 - Eltis SlaveVoyages'!ET86</f>
        <v>0</v>
      </c>
      <c r="T86" s="8">
        <f>'1 - Eltis SlaveVoyages'!EM86+'1 - Eltis SlaveVoyages'!EO86+'1 - Eltis SlaveVoyages'!EQ86+'1 - Eltis SlaveVoyages'!ES86+'1 - Eltis SlaveVoyages'!EU86</f>
        <v>0</v>
      </c>
      <c r="U86" s="8">
        <f>'1 - Eltis SlaveVoyages'!BR86+'1 - Eltis SlaveVoyages'!BT86+'1 - Eltis SlaveVoyages'!BV86+'1 - Eltis SlaveVoyages'!CF86+'1 - Eltis SlaveVoyages'!CH86+'1 - Eltis SlaveVoyages'!CJ86+'1 - Eltis SlaveVoyages'!CL86+'1 - Eltis SlaveVoyages'!CN86+'1 - Eltis SlaveVoyages'!CP86+'1 - Eltis SlaveVoyages'!CR86+'1 - Eltis SlaveVoyages'!CT86+'1 - Eltis SlaveVoyages'!CV86+'1 - Eltis SlaveVoyages'!CX86+'1 - Eltis SlaveVoyages'!CZ86+'1 - Eltis SlaveVoyages'!DB86+'1 - Eltis SlaveVoyages'!DD86+'1 - Eltis SlaveVoyages'!DF86+'1 - Eltis SlaveVoyages'!DH86+'1 - Eltis SlaveVoyages'!DJ86+'1 - Eltis SlaveVoyages'!DL86+'1 - Eltis SlaveVoyages'!DN86+'1 - Eltis SlaveVoyages'!DP86+'1 - Eltis SlaveVoyages'!DR86+'1 - Eltis SlaveVoyages'!DT86+'1 - Eltis SlaveVoyages'!DV86+'1 - Eltis SlaveVoyages'!DX86+'1 - Eltis SlaveVoyages'!DZ86+'1 - Eltis SlaveVoyages'!EB86+'1 - Eltis SlaveVoyages'!ED86+'1 - Eltis SlaveVoyages'!EF86+'1 - Eltis SlaveVoyages'!EH86+'1 - Eltis SlaveVoyages'!EJ86+'1 - Eltis SlaveVoyages'!FP86+'1 - Eltis SlaveVoyages'!FT86+'1 - Eltis SlaveVoyages'!FV86</f>
        <v>0</v>
      </c>
      <c r="V86" s="8">
        <f>'1 - Eltis SlaveVoyages'!BS86+'1 - Eltis SlaveVoyages'!BU86+'1 - Eltis SlaveVoyages'!BW86+'1 - Eltis SlaveVoyages'!CG86+'1 - Eltis SlaveVoyages'!CI86+'1 - Eltis SlaveVoyages'!CK86+'1 - Eltis SlaveVoyages'!CM86+'1 - Eltis SlaveVoyages'!CO86+'1 - Eltis SlaveVoyages'!CQ86+'1 - Eltis SlaveVoyages'!CS86+'1 - Eltis SlaveVoyages'!CU86+'1 - Eltis SlaveVoyages'!CW86+'1 - Eltis SlaveVoyages'!CY86+'1 - Eltis SlaveVoyages'!DA86+'1 - Eltis SlaveVoyages'!DC86+'1 - Eltis SlaveVoyages'!DE86+'1 - Eltis SlaveVoyages'!DG86+'1 - Eltis SlaveVoyages'!DI86+'1 - Eltis SlaveVoyages'!DK86+'1 - Eltis SlaveVoyages'!DM86+'1 - Eltis SlaveVoyages'!DO86+'1 - Eltis SlaveVoyages'!DQ86+'1 - Eltis SlaveVoyages'!DS86+'1 - Eltis SlaveVoyages'!DU86+'1 - Eltis SlaveVoyages'!DW86+'1 - Eltis SlaveVoyages'!DY86+'1 - Eltis SlaveVoyages'!EA86+'1 - Eltis SlaveVoyages'!EC86+'1 - Eltis SlaveVoyages'!EE86+'1 - Eltis SlaveVoyages'!EG86+'1 - Eltis SlaveVoyages'!EI86+'1 - Eltis SlaveVoyages'!EK86+'1 - Eltis SlaveVoyages'!FQ86+'1 - Eltis SlaveVoyages'!FU86+'1 - Eltis SlaveVoyages'!FW86</f>
        <v>0</v>
      </c>
      <c r="X86" s="8">
        <f>'3 - Paesie'!AB8</f>
        <v>194.44444444444446</v>
      </c>
      <c r="Y86" s="8">
        <f>'3 - Paesie'!AC8</f>
        <v>205.88235294117646</v>
      </c>
      <c r="Z86" s="8">
        <f>'3 - Paesie'!AD8</f>
        <v>200</v>
      </c>
      <c r="AA86" s="8">
        <f>'3 - Paesie'!AE8</f>
        <v>129.24028268551237</v>
      </c>
      <c r="AB86" s="8">
        <f>'3 - Paesie'!AF8</f>
        <v>139.98443489483887</v>
      </c>
      <c r="AC86" s="8">
        <f>'3 - Paesie'!AG8</f>
        <v>132.93286219081273</v>
      </c>
      <c r="AE86" s="11">
        <f t="shared" si="20"/>
        <v>1828.4444444444443</v>
      </c>
      <c r="AG86" s="51">
        <f t="shared" si="21"/>
        <v>1828.4444444444443</v>
      </c>
      <c r="AH86" s="52">
        <f t="shared" si="22"/>
        <v>1508.2402826855123</v>
      </c>
      <c r="AI86" s="52">
        <f t="shared" si="23"/>
        <v>934</v>
      </c>
      <c r="AJ86" s="52">
        <f t="shared" si="24"/>
        <v>788</v>
      </c>
      <c r="AK86" s="52">
        <f t="shared" si="25"/>
        <v>700</v>
      </c>
      <c r="AL86" s="52">
        <f t="shared" si="26"/>
        <v>591</v>
      </c>
      <c r="AM86" s="52">
        <f t="shared" si="27"/>
        <v>0</v>
      </c>
      <c r="AN86" s="52">
        <f t="shared" si="28"/>
        <v>0</v>
      </c>
      <c r="AO86" s="52">
        <f t="shared" si="29"/>
        <v>194.44444444444446</v>
      </c>
      <c r="AP86" s="52">
        <f t="shared" si="30"/>
        <v>129.24028268551237</v>
      </c>
      <c r="AQ86" s="52">
        <f t="shared" si="31"/>
        <v>0</v>
      </c>
      <c r="AR86" s="56">
        <f t="shared" si="32"/>
        <v>0</v>
      </c>
      <c r="AT86" s="8">
        <f>IF('4 - Prijzen'!O90&gt;0,'4 - Prijzen'!O90,"")</f>
        <v>35</v>
      </c>
      <c r="AU86" s="8">
        <f>IF('4 - Prijzen'!P90&gt;0,'4 - Prijzen'!P90,"")</f>
        <v>45</v>
      </c>
      <c r="AV86" s="8">
        <f>IF('4 - Prijzen'!BC90&gt;0,'4 - Prijzen'!BC90,"")</f>
        <v>213.50000000000003</v>
      </c>
      <c r="AW86" s="8">
        <f>IF('4 - Prijzen'!BD90&gt;0,'4 - Prijzen'!BD90,"")</f>
        <v>216</v>
      </c>
      <c r="AX86" s="8" t="str">
        <f>IF('4 - Prijzen'!BE90&gt;0,'4 - Prijzen'!BE90,"")</f>
        <v/>
      </c>
      <c r="AY86" s="8">
        <f>IF('4 - Prijzen'!BF90&gt;0,'4 - Prijzen'!BF90,"")</f>
        <v>216.40615014577264</v>
      </c>
      <c r="AZ86" s="8">
        <f>IF('4 - Prijzen'!BG90&gt;0,'4 - Prijzen'!BG90,"")</f>
        <v>172.24164003887273</v>
      </c>
      <c r="BA86" s="8" t="str">
        <f>IF('4 - Prijzen'!BV90&gt;0,'4 - Prijzen'!BV90,"")</f>
        <v/>
      </c>
      <c r="BB86" s="8">
        <f>IF('4 - Prijzen'!BW90&gt;0,'4 - Prijzen'!BW90,"")</f>
        <v>190</v>
      </c>
      <c r="BE86" s="72">
        <v>40</v>
      </c>
      <c r="BF86" s="8">
        <f t="shared" si="48"/>
        <v>213.50000000000003</v>
      </c>
      <c r="BG86" s="72">
        <v>190</v>
      </c>
      <c r="BH86" s="72"/>
      <c r="BI86" s="87">
        <f t="shared" si="34"/>
        <v>0.629</v>
      </c>
      <c r="BJ86" s="87">
        <f t="shared" si="35"/>
        <v>0.66666666666666663</v>
      </c>
      <c r="BK86" s="84">
        <f t="shared" si="33"/>
        <v>0.8763333333333333</v>
      </c>
      <c r="BL86" s="89"/>
      <c r="BM86" s="8">
        <f t="shared" si="40"/>
        <v>64093.072592592594</v>
      </c>
      <c r="BN86" s="8">
        <f t="shared" si="41"/>
        <v>32739.813333333332</v>
      </c>
      <c r="BO86" s="8">
        <f t="shared" si="42"/>
        <v>24537.333333333332</v>
      </c>
      <c r="BP86" s="8">
        <f t="shared" si="43"/>
        <v>6815.9259259259261</v>
      </c>
      <c r="BR86" s="8">
        <f t="shared" si="49"/>
        <v>147432.56733333334</v>
      </c>
      <c r="BS86" s="8">
        <f t="shared" si="50"/>
        <v>98403.47</v>
      </c>
      <c r="BU86" s="11">
        <f t="shared" si="44"/>
        <v>114692.75400000002</v>
      </c>
      <c r="BV86" s="11">
        <f t="shared" si="45"/>
        <v>73866.136666666673</v>
      </c>
      <c r="BX86" s="14">
        <f t="shared" si="59"/>
        <v>0.51081672338356832</v>
      </c>
      <c r="BY86" s="14">
        <f t="shared" si="60"/>
        <v>0.52246317052142299</v>
      </c>
      <c r="BZ86" s="14">
        <f t="shared" si="61"/>
        <v>0.38283908604764222</v>
      </c>
      <c r="CA86" s="14">
        <f t="shared" si="62"/>
        <v>0.39184737789106722</v>
      </c>
      <c r="CB86" s="8">
        <f t="shared" si="51"/>
        <v>224528.1893675946</v>
      </c>
      <c r="CC86" s="8">
        <f t="shared" si="52"/>
        <v>219523.13669408622</v>
      </c>
      <c r="CD86" s="8">
        <f t="shared" si="53"/>
        <v>192943.0388867725</v>
      </c>
      <c r="CE86" s="8">
        <f t="shared" si="54"/>
        <v>188507.41598480547</v>
      </c>
      <c r="CG86" s="11">
        <f t="shared" si="55"/>
        <v>188507.41598480547</v>
      </c>
      <c r="CH86" s="11">
        <f t="shared" si="56"/>
        <v>224528.1893675946</v>
      </c>
      <c r="CJ86">
        <f t="shared" si="46"/>
        <v>122.79738115631693</v>
      </c>
      <c r="CK86">
        <f t="shared" si="47"/>
        <v>105.52305238095239</v>
      </c>
      <c r="CL86">
        <f t="shared" si="57"/>
        <v>103.09715264117946</v>
      </c>
      <c r="CM86">
        <f t="shared" si="58"/>
        <v>122.79738115631694</v>
      </c>
      <c r="CN86">
        <f t="shared" si="36"/>
        <v>90</v>
      </c>
      <c r="CO86">
        <f t="shared" si="36"/>
        <v>110</v>
      </c>
      <c r="CP86" s="8">
        <f t="shared" si="37"/>
        <v>188507.41598480547</v>
      </c>
      <c r="CQ86" s="8">
        <f t="shared" si="38"/>
        <v>224528.1893675946</v>
      </c>
    </row>
    <row r="87" spans="1:95" x14ac:dyDescent="0.25">
      <c r="A87">
        <v>1679</v>
      </c>
      <c r="B87" s="8">
        <f>'2 - Eltis SlaveAssessment'!BX87</f>
        <v>3287</v>
      </c>
      <c r="C87" s="8">
        <f>'2 - Eltis SlaveAssessment'!BY87</f>
        <v>2766</v>
      </c>
      <c r="D87" s="8">
        <f>'2 - Eltis SlaveAssessment'!AT87</f>
        <v>2208</v>
      </c>
      <c r="E87" s="8">
        <f>'2 - Eltis SlaveAssessment'!AU87</f>
        <v>1874</v>
      </c>
      <c r="F87" s="8">
        <f>'2 - Eltis SlaveAssessment'!AV87</f>
        <v>1079</v>
      </c>
      <c r="G87" s="8">
        <f>'2 - Eltis SlaveAssessment'!AW87</f>
        <v>892</v>
      </c>
      <c r="H87" s="8">
        <f>'2 - Eltis SlaveAssessment'!BJ87+'2 - Eltis SlaveAssessment'!BL87+'2 - Eltis SlaveAssessment'!BN87+'2 - Eltis SlaveAssessment'!BP87+'2 - Eltis SlaveAssessment'!BR87</f>
        <v>0</v>
      </c>
      <c r="I87" s="8">
        <f>'2 - Eltis SlaveAssessment'!BK87+'2 - Eltis SlaveAssessment'!BM87+'2 - Eltis SlaveAssessment'!BO87+'2 - Eltis SlaveAssessment'!BQ87+'2 - Eltis SlaveAssessment'!BS87</f>
        <v>0</v>
      </c>
      <c r="J87" s="8">
        <f>'2 - Eltis SlaveAssessment'!N87+'2 - Eltis SlaveAssessment'!P87+'2 - Eltis SlaveAssessment'!R87+'2 - Eltis SlaveAssessment'!T87+'2 - Eltis SlaveAssessment'!V87+'2 - Eltis SlaveAssessment'!X87+'2 - Eltis SlaveAssessment'!Z87+'2 - Eltis SlaveAssessment'!AB87+'2 - Eltis SlaveAssessment'!AD87+'2 - Eltis SlaveAssessment'!AF87+'2 - Eltis SlaveAssessment'!AH87+'2 - Eltis SlaveAssessment'!AJ87+'2 - Eltis SlaveAssessment'!AL87+'2 - Eltis SlaveAssessment'!AN87+'2 - Eltis SlaveAssessment'!AP87+'2 - Eltis SlaveAssessment'!AR87+'2 - Eltis SlaveAssessment'!AX87+'2 - Eltis SlaveAssessment'!AZ87+'2 - Eltis SlaveAssessment'!BB87+'2 - Eltis SlaveAssessment'!BD87+'2 - Eltis SlaveAssessment'!BF87+'2 - Eltis SlaveAssessment'!BH87</f>
        <v>0</v>
      </c>
      <c r="K87" s="8">
        <f>'2 - Eltis SlaveAssessment'!O87+'2 - Eltis SlaveAssessment'!Q87+'2 - Eltis SlaveAssessment'!S87+'2 - Eltis SlaveAssessment'!U87+'2 - Eltis SlaveAssessment'!W87+'2 - Eltis SlaveAssessment'!Y87+'2 - Eltis SlaveAssessment'!AA87+'2 - Eltis SlaveAssessment'!AC87+'2 - Eltis SlaveAssessment'!AE87+'2 - Eltis SlaveAssessment'!AG87+'2 - Eltis SlaveAssessment'!AI87+'2 - Eltis SlaveAssessment'!AK87+'2 - Eltis SlaveAssessment'!AM87+'2 - Eltis SlaveAssessment'!AO87+'2 - Eltis SlaveAssessment'!AQ87+'2 - Eltis SlaveAssessment'!AS87+'2 - Eltis SlaveAssessment'!AY87+'2 - Eltis SlaveAssessment'!BA87+'2 - Eltis SlaveAssessment'!BC87+'2 - Eltis SlaveAssessment'!BE87+'2 - Eltis SlaveAssessment'!BG87+'2 - Eltis SlaveAssessment'!BI87</f>
        <v>0</v>
      </c>
      <c r="M87" s="8">
        <f>'1 - Eltis SlaveVoyages'!GF87</f>
        <v>2736</v>
      </c>
      <c r="N87" s="8">
        <f>'1 - Eltis SlaveVoyages'!GG87</f>
        <v>2350</v>
      </c>
      <c r="O87" s="8">
        <f>'1 - Eltis SlaveVoyages'!BZ87</f>
        <v>1838</v>
      </c>
      <c r="P87" s="8">
        <f>'1 - Eltis SlaveVoyages'!CA87</f>
        <v>1592</v>
      </c>
      <c r="Q87" s="8">
        <f>'1 - Eltis SlaveVoyages'!CB87</f>
        <v>898</v>
      </c>
      <c r="R87" s="8">
        <f>'1 - Eltis SlaveVoyages'!CC87</f>
        <v>758</v>
      </c>
      <c r="S87" s="8">
        <f>'1 - Eltis SlaveVoyages'!EL87+'1 - Eltis SlaveVoyages'!EN87+'1 - Eltis SlaveVoyages'!EP87+'1 - Eltis SlaveVoyages'!ER87+'1 - Eltis SlaveVoyages'!ET87</f>
        <v>0</v>
      </c>
      <c r="T87" s="8">
        <f>'1 - Eltis SlaveVoyages'!EM87+'1 - Eltis SlaveVoyages'!EO87+'1 - Eltis SlaveVoyages'!EQ87+'1 - Eltis SlaveVoyages'!ES87+'1 - Eltis SlaveVoyages'!EU87</f>
        <v>0</v>
      </c>
      <c r="U87" s="8">
        <f>'1 - Eltis SlaveVoyages'!BR87+'1 - Eltis SlaveVoyages'!BT87+'1 - Eltis SlaveVoyages'!BV87+'1 - Eltis SlaveVoyages'!CF87+'1 - Eltis SlaveVoyages'!CH87+'1 - Eltis SlaveVoyages'!CJ87+'1 - Eltis SlaveVoyages'!CL87+'1 - Eltis SlaveVoyages'!CN87+'1 - Eltis SlaveVoyages'!CP87+'1 - Eltis SlaveVoyages'!CR87+'1 - Eltis SlaveVoyages'!CT87+'1 - Eltis SlaveVoyages'!CV87+'1 - Eltis SlaveVoyages'!CX87+'1 - Eltis SlaveVoyages'!CZ87+'1 - Eltis SlaveVoyages'!DB87+'1 - Eltis SlaveVoyages'!DD87+'1 - Eltis SlaveVoyages'!DF87+'1 - Eltis SlaveVoyages'!DH87+'1 - Eltis SlaveVoyages'!DJ87+'1 - Eltis SlaveVoyages'!DL87+'1 - Eltis SlaveVoyages'!DN87+'1 - Eltis SlaveVoyages'!DP87+'1 - Eltis SlaveVoyages'!DR87+'1 - Eltis SlaveVoyages'!DT87+'1 - Eltis SlaveVoyages'!DV87+'1 - Eltis SlaveVoyages'!DX87+'1 - Eltis SlaveVoyages'!DZ87+'1 - Eltis SlaveVoyages'!EB87+'1 - Eltis SlaveVoyages'!ED87+'1 - Eltis SlaveVoyages'!EF87+'1 - Eltis SlaveVoyages'!EH87+'1 - Eltis SlaveVoyages'!EJ87+'1 - Eltis SlaveVoyages'!FP87+'1 - Eltis SlaveVoyages'!FT87+'1 - Eltis SlaveVoyages'!FV87</f>
        <v>0</v>
      </c>
      <c r="V87" s="8">
        <f>'1 - Eltis SlaveVoyages'!BS87+'1 - Eltis SlaveVoyages'!BU87+'1 - Eltis SlaveVoyages'!BW87+'1 - Eltis SlaveVoyages'!CG87+'1 - Eltis SlaveVoyages'!CI87+'1 - Eltis SlaveVoyages'!CK87+'1 - Eltis SlaveVoyages'!CM87+'1 - Eltis SlaveVoyages'!CO87+'1 - Eltis SlaveVoyages'!CQ87+'1 - Eltis SlaveVoyages'!CS87+'1 - Eltis SlaveVoyages'!CU87+'1 - Eltis SlaveVoyages'!CW87+'1 - Eltis SlaveVoyages'!CY87+'1 - Eltis SlaveVoyages'!DA87+'1 - Eltis SlaveVoyages'!DC87+'1 - Eltis SlaveVoyages'!DE87+'1 - Eltis SlaveVoyages'!DG87+'1 - Eltis SlaveVoyages'!DI87+'1 - Eltis SlaveVoyages'!DK87+'1 - Eltis SlaveVoyages'!DM87+'1 - Eltis SlaveVoyages'!DO87+'1 - Eltis SlaveVoyages'!DQ87+'1 - Eltis SlaveVoyages'!DS87+'1 - Eltis SlaveVoyages'!DU87+'1 - Eltis SlaveVoyages'!DW87+'1 - Eltis SlaveVoyages'!DY87+'1 - Eltis SlaveVoyages'!EA87+'1 - Eltis SlaveVoyages'!EC87+'1 - Eltis SlaveVoyages'!EE87+'1 - Eltis SlaveVoyages'!EG87+'1 - Eltis SlaveVoyages'!EI87+'1 - Eltis SlaveVoyages'!EK87+'1 - Eltis SlaveVoyages'!FQ87+'1 - Eltis SlaveVoyages'!FU87+'1 - Eltis SlaveVoyages'!FW87</f>
        <v>0</v>
      </c>
      <c r="X87" s="8">
        <f>'3 - Paesie'!AB9</f>
        <v>194.44444444444446</v>
      </c>
      <c r="Y87" s="8">
        <f>'3 - Paesie'!AC9</f>
        <v>205.88235294117646</v>
      </c>
      <c r="Z87" s="8">
        <f>'3 - Paesie'!AD9</f>
        <v>200</v>
      </c>
      <c r="AA87" s="8">
        <f>'3 - Paesie'!AE9</f>
        <v>129.24028268551237</v>
      </c>
      <c r="AB87" s="8">
        <f>'3 - Paesie'!AF9</f>
        <v>139.98443489483887</v>
      </c>
      <c r="AC87" s="8">
        <f>'3 - Paesie'!AG9</f>
        <v>132.93286219081273</v>
      </c>
      <c r="AE87" s="11">
        <f t="shared" si="20"/>
        <v>2930.4444444444443</v>
      </c>
      <c r="AG87" s="51">
        <f t="shared" si="21"/>
        <v>2930.4444444444443</v>
      </c>
      <c r="AH87" s="52">
        <f t="shared" si="22"/>
        <v>2479.2402826855123</v>
      </c>
      <c r="AI87" s="52">
        <f t="shared" si="23"/>
        <v>1838</v>
      </c>
      <c r="AJ87" s="52">
        <f t="shared" si="24"/>
        <v>1592</v>
      </c>
      <c r="AK87" s="52">
        <f t="shared" si="25"/>
        <v>898</v>
      </c>
      <c r="AL87" s="52">
        <f t="shared" si="26"/>
        <v>758</v>
      </c>
      <c r="AM87" s="52">
        <f t="shared" si="27"/>
        <v>0</v>
      </c>
      <c r="AN87" s="52">
        <f t="shared" si="28"/>
        <v>0</v>
      </c>
      <c r="AO87" s="52">
        <f t="shared" si="29"/>
        <v>194.44444444444446</v>
      </c>
      <c r="AP87" s="52">
        <f t="shared" si="30"/>
        <v>129.24028268551237</v>
      </c>
      <c r="AQ87" s="52">
        <f t="shared" si="31"/>
        <v>0</v>
      </c>
      <c r="AR87" s="56">
        <f t="shared" si="32"/>
        <v>0</v>
      </c>
      <c r="AT87" s="8">
        <f>IF('4 - Prijzen'!O91&gt;0,'4 - Prijzen'!O91,"")</f>
        <v>35</v>
      </c>
      <c r="AU87" s="8">
        <f>IF('4 - Prijzen'!P91&gt;0,'4 - Prijzen'!P91,"")</f>
        <v>45</v>
      </c>
      <c r="AV87" s="8">
        <f>IF('4 - Prijzen'!BC91&gt;0,'4 - Prijzen'!BC91,"")</f>
        <v>213.50000000000003</v>
      </c>
      <c r="AW87" s="8">
        <f>IF('4 - Prijzen'!BD91&gt;0,'4 - Prijzen'!BD91,"")</f>
        <v>216</v>
      </c>
      <c r="AX87" s="8" t="str">
        <f>IF('4 - Prijzen'!BE91&gt;0,'4 - Prijzen'!BE91,"")</f>
        <v/>
      </c>
      <c r="AY87" s="8">
        <f>IF('4 - Prijzen'!BF91&gt;0,'4 - Prijzen'!BF91,"")</f>
        <v>216.40615014577264</v>
      </c>
      <c r="AZ87" s="8">
        <f>IF('4 - Prijzen'!BG91&gt;0,'4 - Prijzen'!BG91,"")</f>
        <v>172.24164003887273</v>
      </c>
      <c r="BA87" s="8" t="str">
        <f>IF('4 - Prijzen'!BV91&gt;0,'4 - Prijzen'!BV91,"")</f>
        <v/>
      </c>
      <c r="BB87" s="8">
        <f>IF('4 - Prijzen'!BW91&gt;0,'4 - Prijzen'!BW91,"")</f>
        <v>190</v>
      </c>
      <c r="BE87" s="72">
        <v>40</v>
      </c>
      <c r="BF87" s="8">
        <f t="shared" si="48"/>
        <v>213.50000000000003</v>
      </c>
      <c r="BG87" s="72">
        <v>190</v>
      </c>
      <c r="BH87" s="72"/>
      <c r="BI87" s="87">
        <f t="shared" si="34"/>
        <v>0.629</v>
      </c>
      <c r="BJ87" s="87">
        <f t="shared" si="35"/>
        <v>0.66666666666666663</v>
      </c>
      <c r="BK87" s="84">
        <f t="shared" si="33"/>
        <v>0.8763333333333333</v>
      </c>
      <c r="BL87" s="89"/>
      <c r="BM87" s="8">
        <f t="shared" si="40"/>
        <v>102721.84592592593</v>
      </c>
      <c r="BN87" s="8">
        <f t="shared" si="41"/>
        <v>64428.026666666665</v>
      </c>
      <c r="BO87" s="8">
        <f t="shared" si="42"/>
        <v>31477.893333333333</v>
      </c>
      <c r="BP87" s="8">
        <f t="shared" si="43"/>
        <v>6815.9259259259261</v>
      </c>
      <c r="BR87" s="8">
        <f t="shared" si="49"/>
        <v>297858.6893333334</v>
      </c>
      <c r="BS87" s="8">
        <f t="shared" si="50"/>
        <v>126209.52666666666</v>
      </c>
      <c r="BU87" s="11">
        <f t="shared" si="44"/>
        <v>233430.66266666673</v>
      </c>
      <c r="BV87" s="11">
        <f t="shared" si="45"/>
        <v>94731.633333333331</v>
      </c>
      <c r="BX87" s="14">
        <f t="shared" si="59"/>
        <v>0.62720861454462729</v>
      </c>
      <c r="BY87" s="14">
        <f t="shared" si="60"/>
        <v>0.6421321931231071</v>
      </c>
      <c r="BZ87" s="14">
        <f t="shared" si="61"/>
        <v>0.30643815879275044</v>
      </c>
      <c r="CA87" s="14">
        <f t="shared" si="62"/>
        <v>0.3057388205950472</v>
      </c>
      <c r="CB87" s="8">
        <f t="shared" si="51"/>
        <v>372173.87844097865</v>
      </c>
      <c r="CC87" s="8">
        <f t="shared" si="52"/>
        <v>363524.31036254601</v>
      </c>
      <c r="CD87" s="8">
        <f t="shared" si="53"/>
        <v>309137.84923698753</v>
      </c>
      <c r="CE87" s="8">
        <f t="shared" si="54"/>
        <v>309844.96227518952</v>
      </c>
      <c r="CG87" s="11">
        <f t="shared" si="55"/>
        <v>309137.84923698753</v>
      </c>
      <c r="CH87" s="11">
        <f t="shared" si="56"/>
        <v>372173.87844097865</v>
      </c>
      <c r="CJ87">
        <f t="shared" si="46"/>
        <v>127.00253681537907</v>
      </c>
      <c r="CK87">
        <f t="shared" si="47"/>
        <v>105.49179658500371</v>
      </c>
      <c r="CL87">
        <f t="shared" si="57"/>
        <v>105.49179658500371</v>
      </c>
      <c r="CM87">
        <f t="shared" si="58"/>
        <v>127.00253681537909</v>
      </c>
      <c r="CN87">
        <f t="shared" si="36"/>
        <v>90</v>
      </c>
      <c r="CO87">
        <f t="shared" si="36"/>
        <v>110</v>
      </c>
      <c r="CP87" s="8">
        <f t="shared" si="37"/>
        <v>309137.84923698753</v>
      </c>
      <c r="CQ87" s="8">
        <f t="shared" si="38"/>
        <v>372173.87844097865</v>
      </c>
    </row>
    <row r="88" spans="1:95" x14ac:dyDescent="0.25">
      <c r="A88">
        <v>1680</v>
      </c>
      <c r="B88" s="8">
        <f>'2 - Eltis SlaveAssessment'!BX88</f>
        <v>5088</v>
      </c>
      <c r="C88" s="8">
        <f>'2 - Eltis SlaveAssessment'!BY88</f>
        <v>4527</v>
      </c>
      <c r="D88" s="8">
        <f>'2 - Eltis SlaveAssessment'!AT88</f>
        <v>5088</v>
      </c>
      <c r="E88" s="8">
        <f>'2 - Eltis SlaveAssessment'!AU88</f>
        <v>4527</v>
      </c>
      <c r="F88" s="8">
        <f>'2 - Eltis SlaveAssessment'!AV88</f>
        <v>0</v>
      </c>
      <c r="G88" s="8">
        <f>'2 - Eltis SlaveAssessment'!AW88</f>
        <v>0</v>
      </c>
      <c r="H88" s="8">
        <f>'2 - Eltis SlaveAssessment'!BJ88+'2 - Eltis SlaveAssessment'!BL88+'2 - Eltis SlaveAssessment'!BN88+'2 - Eltis SlaveAssessment'!BP88+'2 - Eltis SlaveAssessment'!BR88</f>
        <v>0</v>
      </c>
      <c r="I88" s="8">
        <f>'2 - Eltis SlaveAssessment'!BK88+'2 - Eltis SlaveAssessment'!BM88+'2 - Eltis SlaveAssessment'!BO88+'2 - Eltis SlaveAssessment'!BQ88+'2 - Eltis SlaveAssessment'!BS88</f>
        <v>0</v>
      </c>
      <c r="J88" s="8">
        <f>'2 - Eltis SlaveAssessment'!N88+'2 - Eltis SlaveAssessment'!P88+'2 - Eltis SlaveAssessment'!R88+'2 - Eltis SlaveAssessment'!T88+'2 - Eltis SlaveAssessment'!V88+'2 - Eltis SlaveAssessment'!X88+'2 - Eltis SlaveAssessment'!Z88+'2 - Eltis SlaveAssessment'!AB88+'2 - Eltis SlaveAssessment'!AD88+'2 - Eltis SlaveAssessment'!AF88+'2 - Eltis SlaveAssessment'!AH88+'2 - Eltis SlaveAssessment'!AJ88+'2 - Eltis SlaveAssessment'!AL88+'2 - Eltis SlaveAssessment'!AN88+'2 - Eltis SlaveAssessment'!AP88+'2 - Eltis SlaveAssessment'!AR88+'2 - Eltis SlaveAssessment'!AX88+'2 - Eltis SlaveAssessment'!AZ88+'2 - Eltis SlaveAssessment'!BB88+'2 - Eltis SlaveAssessment'!BD88+'2 - Eltis SlaveAssessment'!BF88+'2 - Eltis SlaveAssessment'!BH88</f>
        <v>0</v>
      </c>
      <c r="K88" s="8">
        <f>'2 - Eltis SlaveAssessment'!O88+'2 - Eltis SlaveAssessment'!Q88+'2 - Eltis SlaveAssessment'!S88+'2 - Eltis SlaveAssessment'!U88+'2 - Eltis SlaveAssessment'!W88+'2 - Eltis SlaveAssessment'!Y88+'2 - Eltis SlaveAssessment'!AA88+'2 - Eltis SlaveAssessment'!AC88+'2 - Eltis SlaveAssessment'!AE88+'2 - Eltis SlaveAssessment'!AG88+'2 - Eltis SlaveAssessment'!AI88+'2 - Eltis SlaveAssessment'!AK88+'2 - Eltis SlaveAssessment'!AM88+'2 - Eltis SlaveAssessment'!AO88+'2 - Eltis SlaveAssessment'!AQ88+'2 - Eltis SlaveAssessment'!AS88+'2 - Eltis SlaveAssessment'!AY88+'2 - Eltis SlaveAssessment'!BA88+'2 - Eltis SlaveAssessment'!BC88+'2 - Eltis SlaveAssessment'!BE88+'2 - Eltis SlaveAssessment'!BG88+'2 - Eltis SlaveAssessment'!BI88</f>
        <v>0</v>
      </c>
      <c r="M88" s="8">
        <f>'1 - Eltis SlaveVoyages'!GF88</f>
        <v>5088</v>
      </c>
      <c r="N88" s="8">
        <f>'1 - Eltis SlaveVoyages'!GG88</f>
        <v>4528</v>
      </c>
      <c r="O88" s="8">
        <f>'1 - Eltis SlaveVoyages'!BZ88</f>
        <v>5088</v>
      </c>
      <c r="P88" s="8">
        <f>'1 - Eltis SlaveVoyages'!CA88</f>
        <v>4528</v>
      </c>
      <c r="Q88" s="8">
        <f>'1 - Eltis SlaveVoyages'!CB88</f>
        <v>0</v>
      </c>
      <c r="R88" s="8">
        <f>'1 - Eltis SlaveVoyages'!CC88</f>
        <v>0</v>
      </c>
      <c r="S88" s="8">
        <f>'1 - Eltis SlaveVoyages'!EL88+'1 - Eltis SlaveVoyages'!EN88+'1 - Eltis SlaveVoyages'!EP88+'1 - Eltis SlaveVoyages'!ER88+'1 - Eltis SlaveVoyages'!ET88</f>
        <v>0</v>
      </c>
      <c r="T88" s="8">
        <f>'1 - Eltis SlaveVoyages'!EM88+'1 - Eltis SlaveVoyages'!EO88+'1 - Eltis SlaveVoyages'!EQ88+'1 - Eltis SlaveVoyages'!ES88+'1 - Eltis SlaveVoyages'!EU88</f>
        <v>0</v>
      </c>
      <c r="U88" s="8">
        <f>'1 - Eltis SlaveVoyages'!BR88+'1 - Eltis SlaveVoyages'!BT88+'1 - Eltis SlaveVoyages'!BV88+'1 - Eltis SlaveVoyages'!CF88+'1 - Eltis SlaveVoyages'!CH88+'1 - Eltis SlaveVoyages'!CJ88+'1 - Eltis SlaveVoyages'!CL88+'1 - Eltis SlaveVoyages'!CN88+'1 - Eltis SlaveVoyages'!CP88+'1 - Eltis SlaveVoyages'!CR88+'1 - Eltis SlaveVoyages'!CT88+'1 - Eltis SlaveVoyages'!CV88+'1 - Eltis SlaveVoyages'!CX88+'1 - Eltis SlaveVoyages'!CZ88+'1 - Eltis SlaveVoyages'!DB88+'1 - Eltis SlaveVoyages'!DD88+'1 - Eltis SlaveVoyages'!DF88+'1 - Eltis SlaveVoyages'!DH88+'1 - Eltis SlaveVoyages'!DJ88+'1 - Eltis SlaveVoyages'!DL88+'1 - Eltis SlaveVoyages'!DN88+'1 - Eltis SlaveVoyages'!DP88+'1 - Eltis SlaveVoyages'!DR88+'1 - Eltis SlaveVoyages'!DT88+'1 - Eltis SlaveVoyages'!DV88+'1 - Eltis SlaveVoyages'!DX88+'1 - Eltis SlaveVoyages'!DZ88+'1 - Eltis SlaveVoyages'!EB88+'1 - Eltis SlaveVoyages'!ED88+'1 - Eltis SlaveVoyages'!EF88+'1 - Eltis SlaveVoyages'!EH88+'1 - Eltis SlaveVoyages'!EJ88+'1 - Eltis SlaveVoyages'!FP88+'1 - Eltis SlaveVoyages'!FT88+'1 - Eltis SlaveVoyages'!FV88</f>
        <v>0</v>
      </c>
      <c r="V88" s="8">
        <f>'1 - Eltis SlaveVoyages'!BS88+'1 - Eltis SlaveVoyages'!BU88+'1 - Eltis SlaveVoyages'!BW88+'1 - Eltis SlaveVoyages'!CG88+'1 - Eltis SlaveVoyages'!CI88+'1 - Eltis SlaveVoyages'!CK88+'1 - Eltis SlaveVoyages'!CM88+'1 - Eltis SlaveVoyages'!CO88+'1 - Eltis SlaveVoyages'!CQ88+'1 - Eltis SlaveVoyages'!CS88+'1 - Eltis SlaveVoyages'!CU88+'1 - Eltis SlaveVoyages'!CW88+'1 - Eltis SlaveVoyages'!CY88+'1 - Eltis SlaveVoyages'!DA88+'1 - Eltis SlaveVoyages'!DC88+'1 - Eltis SlaveVoyages'!DE88+'1 - Eltis SlaveVoyages'!DG88+'1 - Eltis SlaveVoyages'!DI88+'1 - Eltis SlaveVoyages'!DK88+'1 - Eltis SlaveVoyages'!DM88+'1 - Eltis SlaveVoyages'!DO88+'1 - Eltis SlaveVoyages'!DQ88+'1 - Eltis SlaveVoyages'!DS88+'1 - Eltis SlaveVoyages'!DU88+'1 - Eltis SlaveVoyages'!DW88+'1 - Eltis SlaveVoyages'!DY88+'1 - Eltis SlaveVoyages'!EA88+'1 - Eltis SlaveVoyages'!EC88+'1 - Eltis SlaveVoyages'!EE88+'1 - Eltis SlaveVoyages'!EG88+'1 - Eltis SlaveVoyages'!EI88+'1 - Eltis SlaveVoyages'!EK88+'1 - Eltis SlaveVoyages'!FQ88+'1 - Eltis SlaveVoyages'!FU88+'1 - Eltis SlaveVoyages'!FW88</f>
        <v>0</v>
      </c>
      <c r="X88" s="8">
        <f>'3 - Paesie'!AB10</f>
        <v>388.88888888888891</v>
      </c>
      <c r="Y88" s="8">
        <f>'3 - Paesie'!AC10</f>
        <v>411.76470588235293</v>
      </c>
      <c r="Z88" s="8">
        <f>'3 - Paesie'!AD10</f>
        <v>400</v>
      </c>
      <c r="AA88" s="8">
        <f>'3 - Paesie'!AE10</f>
        <v>258.48056537102474</v>
      </c>
      <c r="AB88" s="8">
        <f>'3 - Paesie'!AF10</f>
        <v>295.22752497225304</v>
      </c>
      <c r="AC88" s="8">
        <f>'3 - Paesie'!AG10</f>
        <v>265.86572438162545</v>
      </c>
      <c r="AE88" s="11">
        <f t="shared" si="20"/>
        <v>5476.8888888888887</v>
      </c>
      <c r="AG88" s="51">
        <f t="shared" si="21"/>
        <v>5476.8888888888887</v>
      </c>
      <c r="AH88" s="52">
        <f t="shared" si="22"/>
        <v>4786.4805653710246</v>
      </c>
      <c r="AI88" s="52">
        <f t="shared" si="23"/>
        <v>5088</v>
      </c>
      <c r="AJ88" s="52">
        <f t="shared" si="24"/>
        <v>4528</v>
      </c>
      <c r="AK88" s="52">
        <f t="shared" si="25"/>
        <v>0</v>
      </c>
      <c r="AL88" s="52">
        <f t="shared" si="26"/>
        <v>0</v>
      </c>
      <c r="AM88" s="52">
        <f t="shared" si="27"/>
        <v>0</v>
      </c>
      <c r="AN88" s="52">
        <f t="shared" si="28"/>
        <v>0</v>
      </c>
      <c r="AO88" s="52">
        <f t="shared" si="29"/>
        <v>388.88888888888891</v>
      </c>
      <c r="AP88" s="52">
        <f t="shared" si="30"/>
        <v>258.48056537102474</v>
      </c>
      <c r="AQ88" s="52">
        <f t="shared" si="31"/>
        <v>0</v>
      </c>
      <c r="AR88" s="56">
        <f t="shared" si="32"/>
        <v>0</v>
      </c>
      <c r="AT88" s="8">
        <f>IF('4 - Prijzen'!O92&gt;0,'4 - Prijzen'!O92,"")</f>
        <v>35</v>
      </c>
      <c r="AU88" s="8">
        <f>IF('4 - Prijzen'!P92&gt;0,'4 - Prijzen'!P92,"")</f>
        <v>45</v>
      </c>
      <c r="AV88" s="8">
        <f>IF('4 - Prijzen'!BC92&gt;0,'4 - Prijzen'!BC92,"")</f>
        <v>216.57857142857142</v>
      </c>
      <c r="AW88" s="8">
        <f>IF('4 - Prijzen'!BD92&gt;0,'4 - Prijzen'!BD92,"")</f>
        <v>216</v>
      </c>
      <c r="AX88" s="8" t="str">
        <f>IF('4 - Prijzen'!BE92&gt;0,'4 - Prijzen'!BE92,"")</f>
        <v/>
      </c>
      <c r="AY88" s="8">
        <f>IF('4 - Prijzen'!BF92&gt;0,'4 - Prijzen'!BF92,"")</f>
        <v>186.99280777453839</v>
      </c>
      <c r="AZ88" s="8">
        <f>IF('4 - Prijzen'!BG92&gt;0,'4 - Prijzen'!BG92,"")</f>
        <v>165.21903445416262</v>
      </c>
      <c r="BA88" s="8" t="str">
        <f>IF('4 - Prijzen'!BV92&gt;0,'4 - Prijzen'!BV92,"")</f>
        <v/>
      </c>
      <c r="BB88" s="8">
        <f>IF('4 - Prijzen'!BW92&gt;0,'4 - Prijzen'!BW92,"")</f>
        <v>190</v>
      </c>
      <c r="BE88" s="72">
        <v>40</v>
      </c>
      <c r="BF88" s="8">
        <f t="shared" si="48"/>
        <v>216.57857142857142</v>
      </c>
      <c r="BG88" s="72">
        <v>190</v>
      </c>
      <c r="BH88" s="72"/>
      <c r="BI88" s="87">
        <f t="shared" si="34"/>
        <v>0.629</v>
      </c>
      <c r="BJ88" s="87">
        <f t="shared" si="35"/>
        <v>0.66666666666666663</v>
      </c>
      <c r="BK88" s="84">
        <f t="shared" si="33"/>
        <v>0.8763333333333333</v>
      </c>
      <c r="BL88" s="89"/>
      <c r="BM88" s="8">
        <f t="shared" si="40"/>
        <v>191983.21185185184</v>
      </c>
      <c r="BN88" s="8">
        <f t="shared" si="41"/>
        <v>178351.35999999999</v>
      </c>
      <c r="BO88" s="8">
        <f t="shared" si="42"/>
        <v>0</v>
      </c>
      <c r="BP88" s="8">
        <f t="shared" si="43"/>
        <v>13631.851851851852</v>
      </c>
      <c r="BR88" s="8">
        <f t="shared" si="49"/>
        <v>859391.85702857142</v>
      </c>
      <c r="BS88" s="8">
        <f t="shared" si="50"/>
        <v>0</v>
      </c>
      <c r="BU88" s="11">
        <f t="shared" si="44"/>
        <v>681040.49702857144</v>
      </c>
      <c r="BV88" s="11">
        <f t="shared" si="45"/>
        <v>0</v>
      </c>
      <c r="BX88" s="14">
        <f t="shared" si="59"/>
        <v>0.92899456301225358</v>
      </c>
      <c r="BY88" s="14">
        <f t="shared" si="60"/>
        <v>0.94599778232861409</v>
      </c>
      <c r="BZ88" s="14">
        <f t="shared" si="61"/>
        <v>0</v>
      </c>
      <c r="CA88" s="14">
        <f t="shared" si="62"/>
        <v>0</v>
      </c>
      <c r="CB88" s="8">
        <f t="shared" si="51"/>
        <v>733094.1688402415</v>
      </c>
      <c r="CC88" s="8">
        <f t="shared" si="52"/>
        <v>719917.64647921384</v>
      </c>
      <c r="CD88" s="8" t="str">
        <f t="shared" si="53"/>
        <v/>
      </c>
      <c r="CE88" s="8" t="str">
        <f t="shared" si="54"/>
        <v/>
      </c>
      <c r="CG88" s="11">
        <f t="shared" si="55"/>
        <v>719917.64647921384</v>
      </c>
      <c r="CH88" s="11">
        <f t="shared" si="56"/>
        <v>733094.1688402415</v>
      </c>
      <c r="CJ88">
        <f t="shared" si="46"/>
        <v>133.85229894429469</v>
      </c>
      <c r="CK88" t="str">
        <f t="shared" si="47"/>
        <v/>
      </c>
      <c r="CL88">
        <f t="shared" si="57"/>
        <v>131.44645821457689</v>
      </c>
      <c r="CM88">
        <f t="shared" si="58"/>
        <v>133.85229894429469</v>
      </c>
      <c r="CN88">
        <f t="shared" si="36"/>
        <v>90</v>
      </c>
      <c r="CO88">
        <f t="shared" si="36"/>
        <v>110</v>
      </c>
      <c r="CP88" s="8">
        <f t="shared" si="37"/>
        <v>719917.64647921384</v>
      </c>
      <c r="CQ88" s="8">
        <f t="shared" si="38"/>
        <v>733094.1688402415</v>
      </c>
    </row>
    <row r="89" spans="1:95" x14ac:dyDescent="0.25">
      <c r="A89">
        <v>1681</v>
      </c>
      <c r="B89" s="8">
        <f>'2 - Eltis SlaveAssessment'!BX89</f>
        <v>5557</v>
      </c>
      <c r="C89" s="8">
        <f>'2 - Eltis SlaveAssessment'!BY89</f>
        <v>4732</v>
      </c>
      <c r="D89" s="8">
        <f>'2 - Eltis SlaveAssessment'!AT89</f>
        <v>4256</v>
      </c>
      <c r="E89" s="8">
        <f>'2 - Eltis SlaveAssessment'!AU89</f>
        <v>3633</v>
      </c>
      <c r="F89" s="8">
        <f>'2 - Eltis SlaveAssessment'!AV89</f>
        <v>402</v>
      </c>
      <c r="G89" s="8">
        <f>'2 - Eltis SlaveAssessment'!AW89</f>
        <v>281</v>
      </c>
      <c r="H89" s="8">
        <f>'2 - Eltis SlaveAssessment'!BJ89+'2 - Eltis SlaveAssessment'!BL89+'2 - Eltis SlaveAssessment'!BN89+'2 - Eltis SlaveAssessment'!BP89+'2 - Eltis SlaveAssessment'!BR89</f>
        <v>0</v>
      </c>
      <c r="I89" s="8">
        <f>'2 - Eltis SlaveAssessment'!BK89+'2 - Eltis SlaveAssessment'!BM89+'2 - Eltis SlaveAssessment'!BO89+'2 - Eltis SlaveAssessment'!BQ89+'2 - Eltis SlaveAssessment'!BS89</f>
        <v>0</v>
      </c>
      <c r="J89" s="8">
        <f>'2 - Eltis SlaveAssessment'!N89+'2 - Eltis SlaveAssessment'!P89+'2 - Eltis SlaveAssessment'!R89+'2 - Eltis SlaveAssessment'!T89+'2 - Eltis SlaveAssessment'!V89+'2 - Eltis SlaveAssessment'!X89+'2 - Eltis SlaveAssessment'!Z89+'2 - Eltis SlaveAssessment'!AB89+'2 - Eltis SlaveAssessment'!AD89+'2 - Eltis SlaveAssessment'!AF89+'2 - Eltis SlaveAssessment'!AH89+'2 - Eltis SlaveAssessment'!AJ89+'2 - Eltis SlaveAssessment'!AL89+'2 - Eltis SlaveAssessment'!AN89+'2 - Eltis SlaveAssessment'!AP89+'2 - Eltis SlaveAssessment'!AR89+'2 - Eltis SlaveAssessment'!AX89+'2 - Eltis SlaveAssessment'!AZ89+'2 - Eltis SlaveAssessment'!BB89+'2 - Eltis SlaveAssessment'!BD89+'2 - Eltis SlaveAssessment'!BF89+'2 - Eltis SlaveAssessment'!BH89</f>
        <v>899</v>
      </c>
      <c r="K89" s="8">
        <f>'2 - Eltis SlaveAssessment'!O89+'2 - Eltis SlaveAssessment'!Q89+'2 - Eltis SlaveAssessment'!S89+'2 - Eltis SlaveAssessment'!U89+'2 - Eltis SlaveAssessment'!W89+'2 - Eltis SlaveAssessment'!Y89+'2 - Eltis SlaveAssessment'!AA89+'2 - Eltis SlaveAssessment'!AC89+'2 - Eltis SlaveAssessment'!AE89+'2 - Eltis SlaveAssessment'!AG89+'2 - Eltis SlaveAssessment'!AI89+'2 - Eltis SlaveAssessment'!AK89+'2 - Eltis SlaveAssessment'!AM89+'2 - Eltis SlaveAssessment'!AO89+'2 - Eltis SlaveAssessment'!AQ89+'2 - Eltis SlaveAssessment'!AS89+'2 - Eltis SlaveAssessment'!AY89+'2 - Eltis SlaveAssessment'!BA89+'2 - Eltis SlaveAssessment'!BC89+'2 - Eltis SlaveAssessment'!BE89+'2 - Eltis SlaveAssessment'!BG89+'2 - Eltis SlaveAssessment'!BI89</f>
        <v>818</v>
      </c>
      <c r="M89" s="8">
        <f>'1 - Eltis SlaveVoyages'!GF89</f>
        <v>5089</v>
      </c>
      <c r="N89" s="8">
        <f>'1 - Eltis SlaveVoyages'!GG89</f>
        <v>4336</v>
      </c>
      <c r="O89" s="8">
        <f>'1 - Eltis SlaveVoyages'!BZ89</f>
        <v>3995</v>
      </c>
      <c r="P89" s="8">
        <f>'1 - Eltis SlaveVoyages'!CA89</f>
        <v>3425</v>
      </c>
      <c r="Q89" s="8">
        <f>'1 - Eltis SlaveVoyages'!CB89</f>
        <v>402</v>
      </c>
      <c r="R89" s="8">
        <f>'1 - Eltis SlaveVoyages'!CC89</f>
        <v>281</v>
      </c>
      <c r="S89" s="8">
        <f>'1 - Eltis SlaveVoyages'!EL89+'1 - Eltis SlaveVoyages'!EN89+'1 - Eltis SlaveVoyages'!EP89+'1 - Eltis SlaveVoyages'!ER89+'1 - Eltis SlaveVoyages'!ET89</f>
        <v>0</v>
      </c>
      <c r="T89" s="8">
        <f>'1 - Eltis SlaveVoyages'!EM89+'1 - Eltis SlaveVoyages'!EO89+'1 - Eltis SlaveVoyages'!EQ89+'1 - Eltis SlaveVoyages'!ES89+'1 - Eltis SlaveVoyages'!EU89</f>
        <v>0</v>
      </c>
      <c r="U89" s="8">
        <f>'1 - Eltis SlaveVoyages'!BR89+'1 - Eltis SlaveVoyages'!BT89+'1 - Eltis SlaveVoyages'!BV89+'1 - Eltis SlaveVoyages'!CF89+'1 - Eltis SlaveVoyages'!CH89+'1 - Eltis SlaveVoyages'!CJ89+'1 - Eltis SlaveVoyages'!CL89+'1 - Eltis SlaveVoyages'!CN89+'1 - Eltis SlaveVoyages'!CP89+'1 - Eltis SlaveVoyages'!CR89+'1 - Eltis SlaveVoyages'!CT89+'1 - Eltis SlaveVoyages'!CV89+'1 - Eltis SlaveVoyages'!CX89+'1 - Eltis SlaveVoyages'!CZ89+'1 - Eltis SlaveVoyages'!DB89+'1 - Eltis SlaveVoyages'!DD89+'1 - Eltis SlaveVoyages'!DF89+'1 - Eltis SlaveVoyages'!DH89+'1 - Eltis SlaveVoyages'!DJ89+'1 - Eltis SlaveVoyages'!DL89+'1 - Eltis SlaveVoyages'!DN89+'1 - Eltis SlaveVoyages'!DP89+'1 - Eltis SlaveVoyages'!DR89+'1 - Eltis SlaveVoyages'!DT89+'1 - Eltis SlaveVoyages'!DV89+'1 - Eltis SlaveVoyages'!DX89+'1 - Eltis SlaveVoyages'!DZ89+'1 - Eltis SlaveVoyages'!EB89+'1 - Eltis SlaveVoyages'!ED89+'1 - Eltis SlaveVoyages'!EF89+'1 - Eltis SlaveVoyages'!EH89+'1 - Eltis SlaveVoyages'!EJ89+'1 - Eltis SlaveVoyages'!FP89+'1 - Eltis SlaveVoyages'!FT89+'1 - Eltis SlaveVoyages'!FV89</f>
        <v>692</v>
      </c>
      <c r="V89" s="8">
        <f>'1 - Eltis SlaveVoyages'!BS89+'1 - Eltis SlaveVoyages'!BU89+'1 - Eltis SlaveVoyages'!BW89+'1 - Eltis SlaveVoyages'!CG89+'1 - Eltis SlaveVoyages'!CI89+'1 - Eltis SlaveVoyages'!CK89+'1 - Eltis SlaveVoyages'!CM89+'1 - Eltis SlaveVoyages'!CO89+'1 - Eltis SlaveVoyages'!CQ89+'1 - Eltis SlaveVoyages'!CS89+'1 - Eltis SlaveVoyages'!CU89+'1 - Eltis SlaveVoyages'!CW89+'1 - Eltis SlaveVoyages'!CY89+'1 - Eltis SlaveVoyages'!DA89+'1 - Eltis SlaveVoyages'!DC89+'1 - Eltis SlaveVoyages'!DE89+'1 - Eltis SlaveVoyages'!DG89+'1 - Eltis SlaveVoyages'!DI89+'1 - Eltis SlaveVoyages'!DK89+'1 - Eltis SlaveVoyages'!DM89+'1 - Eltis SlaveVoyages'!DO89+'1 - Eltis SlaveVoyages'!DQ89+'1 - Eltis SlaveVoyages'!DS89+'1 - Eltis SlaveVoyages'!DU89+'1 - Eltis SlaveVoyages'!DW89+'1 - Eltis SlaveVoyages'!DY89+'1 - Eltis SlaveVoyages'!EA89+'1 - Eltis SlaveVoyages'!EC89+'1 - Eltis SlaveVoyages'!EE89+'1 - Eltis SlaveVoyages'!EG89+'1 - Eltis SlaveVoyages'!EI89+'1 - Eltis SlaveVoyages'!EK89+'1 - Eltis SlaveVoyages'!FQ89+'1 - Eltis SlaveVoyages'!FU89+'1 - Eltis SlaveVoyages'!FW89</f>
        <v>630</v>
      </c>
      <c r="X89" s="8">
        <f>'3 - Paesie'!AB11</f>
        <v>388.88888888888891</v>
      </c>
      <c r="Y89" s="8">
        <f>'3 - Paesie'!AC11</f>
        <v>411.76470588235293</v>
      </c>
      <c r="Z89" s="8">
        <f>'3 - Paesie'!AD11</f>
        <v>400</v>
      </c>
      <c r="AA89" s="8">
        <f>'3 - Paesie'!AE11</f>
        <v>258.48056537102474</v>
      </c>
      <c r="AB89" s="8">
        <f>'3 - Paesie'!AF11</f>
        <v>295.22752497225304</v>
      </c>
      <c r="AC89" s="8">
        <f>'3 - Paesie'!AG11</f>
        <v>265.86572438162545</v>
      </c>
      <c r="AE89" s="11">
        <f t="shared" si="20"/>
        <v>5477.8888888888887</v>
      </c>
      <c r="AG89" s="51">
        <f t="shared" si="21"/>
        <v>5477.8888888888887</v>
      </c>
      <c r="AH89" s="52">
        <f t="shared" si="22"/>
        <v>4594.4805653710246</v>
      </c>
      <c r="AI89" s="52">
        <f t="shared" si="23"/>
        <v>3995</v>
      </c>
      <c r="AJ89" s="52">
        <f t="shared" si="24"/>
        <v>3425</v>
      </c>
      <c r="AK89" s="52">
        <f t="shared" si="25"/>
        <v>402</v>
      </c>
      <c r="AL89" s="52">
        <f t="shared" si="26"/>
        <v>281</v>
      </c>
      <c r="AM89" s="52">
        <f t="shared" si="27"/>
        <v>0</v>
      </c>
      <c r="AN89" s="52">
        <f t="shared" si="28"/>
        <v>0</v>
      </c>
      <c r="AO89" s="52">
        <f t="shared" si="29"/>
        <v>1080.8888888888889</v>
      </c>
      <c r="AP89" s="52">
        <f t="shared" si="30"/>
        <v>888.4805653710248</v>
      </c>
      <c r="AQ89" s="52">
        <f t="shared" si="31"/>
        <v>0</v>
      </c>
      <c r="AR89" s="56">
        <f t="shared" si="32"/>
        <v>0</v>
      </c>
      <c r="AT89" s="8">
        <f>IF('4 - Prijzen'!O93&gt;0,'4 - Prijzen'!O93,"")</f>
        <v>35</v>
      </c>
      <c r="AU89" s="8">
        <f>IF('4 - Prijzen'!P93&gt;0,'4 - Prijzen'!P93,"")</f>
        <v>42</v>
      </c>
      <c r="AV89" s="8">
        <f>IF('4 - Prijzen'!BC93&gt;0,'4 - Prijzen'!BC93,"")</f>
        <v>216.57857142857142</v>
      </c>
      <c r="AW89" s="8">
        <f>IF('4 - Prijzen'!BD93&gt;0,'4 - Prijzen'!BD93,"")</f>
        <v>216</v>
      </c>
      <c r="AX89" s="8" t="str">
        <f>IF('4 - Prijzen'!BE93&gt;0,'4 - Prijzen'!BE93,"")</f>
        <v/>
      </c>
      <c r="AY89" s="8">
        <f>IF('4 - Prijzen'!BF93&gt;0,'4 - Prijzen'!BF93,"")</f>
        <v>190.68985600317134</v>
      </c>
      <c r="AZ89" s="8">
        <f>IF('4 - Prijzen'!BG93&gt;0,'4 - Prijzen'!BG93,"")</f>
        <v>166.20491398179809</v>
      </c>
      <c r="BA89" s="8" t="str">
        <f>IF('4 - Prijzen'!BV93&gt;0,'4 - Prijzen'!BV93,"")</f>
        <v/>
      </c>
      <c r="BB89" s="8">
        <f>IF('4 - Prijzen'!BW93&gt;0,'4 - Prijzen'!BW93,"")</f>
        <v>190</v>
      </c>
      <c r="BE89" s="72">
        <v>42</v>
      </c>
      <c r="BF89" s="8">
        <f t="shared" si="48"/>
        <v>216.57857142857142</v>
      </c>
      <c r="BG89" s="72">
        <v>190</v>
      </c>
      <c r="BH89" s="72"/>
      <c r="BI89" s="87">
        <f t="shared" si="34"/>
        <v>0.629</v>
      </c>
      <c r="BJ89" s="87">
        <f t="shared" si="35"/>
        <v>0.66666666666666663</v>
      </c>
      <c r="BK89" s="84">
        <f t="shared" si="33"/>
        <v>0.8763333333333333</v>
      </c>
      <c r="BL89" s="89"/>
      <c r="BM89" s="8">
        <f t="shared" si="40"/>
        <v>201619.17844444441</v>
      </c>
      <c r="BN89" s="8">
        <f t="shared" si="41"/>
        <v>147039.97</v>
      </c>
      <c r="BO89" s="8">
        <f t="shared" si="42"/>
        <v>14796.011999999999</v>
      </c>
      <c r="BP89" s="8">
        <f t="shared" si="43"/>
        <v>39783.196444444446</v>
      </c>
      <c r="BR89" s="8">
        <f t="shared" si="49"/>
        <v>650047.9483928571</v>
      </c>
      <c r="BS89" s="8">
        <f t="shared" si="50"/>
        <v>46787.436666666668</v>
      </c>
      <c r="BU89" s="11">
        <f t="shared" si="44"/>
        <v>503007.97839285713</v>
      </c>
      <c r="BV89" s="11">
        <f t="shared" si="45"/>
        <v>31991.42466666667</v>
      </c>
      <c r="BX89" s="14">
        <f t="shared" si="59"/>
        <v>0.7292955518143649</v>
      </c>
      <c r="BY89" s="14">
        <f t="shared" si="60"/>
        <v>0.74545967738214081</v>
      </c>
      <c r="BZ89" s="14">
        <f t="shared" si="61"/>
        <v>7.3385935376564376E-2</v>
      </c>
      <c r="CA89" s="14">
        <f t="shared" si="62"/>
        <v>6.1160341414417979E-2</v>
      </c>
      <c r="CB89" s="8">
        <f t="shared" si="51"/>
        <v>689717.60096638149</v>
      </c>
      <c r="CC89" s="8">
        <f t="shared" si="52"/>
        <v>674762.15502264246</v>
      </c>
      <c r="CD89" s="8">
        <f t="shared" si="53"/>
        <v>435934.00428173947</v>
      </c>
      <c r="CE89" s="8">
        <f t="shared" si="54"/>
        <v>523074.65796986199</v>
      </c>
      <c r="CG89" s="11">
        <f t="shared" si="55"/>
        <v>435934.00428173947</v>
      </c>
      <c r="CH89" s="11">
        <f t="shared" si="56"/>
        <v>689717.60096638149</v>
      </c>
      <c r="CJ89">
        <f t="shared" si="46"/>
        <v>125.90938132487037</v>
      </c>
      <c r="CK89">
        <f t="shared" si="47"/>
        <v>79.580658374792705</v>
      </c>
      <c r="CL89">
        <f t="shared" si="57"/>
        <v>79.580658374792705</v>
      </c>
      <c r="CM89">
        <f t="shared" si="58"/>
        <v>125.90938132487037</v>
      </c>
      <c r="CN89">
        <f t="shared" si="36"/>
        <v>90</v>
      </c>
      <c r="CO89">
        <f t="shared" si="36"/>
        <v>110</v>
      </c>
      <c r="CP89" s="8">
        <f t="shared" si="37"/>
        <v>435934.00428173947</v>
      </c>
      <c r="CQ89" s="8">
        <f t="shared" si="38"/>
        <v>689717.60096638149</v>
      </c>
    </row>
    <row r="90" spans="1:95" x14ac:dyDescent="0.25">
      <c r="A90">
        <v>1682</v>
      </c>
      <c r="B90" s="8">
        <f>'2 - Eltis SlaveAssessment'!BX90</f>
        <v>3025</v>
      </c>
      <c r="C90" s="8">
        <f>'2 - Eltis SlaveAssessment'!BY90</f>
        <v>2671</v>
      </c>
      <c r="D90" s="8">
        <f>'2 - Eltis SlaveAssessment'!AT90</f>
        <v>2023</v>
      </c>
      <c r="E90" s="8">
        <f>'2 - Eltis SlaveAssessment'!AU90</f>
        <v>1826</v>
      </c>
      <c r="F90" s="8">
        <f>'2 - Eltis SlaveAssessment'!AV90</f>
        <v>1002</v>
      </c>
      <c r="G90" s="8">
        <f>'2 - Eltis SlaveAssessment'!AW90</f>
        <v>845</v>
      </c>
      <c r="H90" s="8">
        <f>'2 - Eltis SlaveAssessment'!BJ90+'2 - Eltis SlaveAssessment'!BL90+'2 - Eltis SlaveAssessment'!BN90+'2 - Eltis SlaveAssessment'!BP90+'2 - Eltis SlaveAssessment'!BR90</f>
        <v>0</v>
      </c>
      <c r="I90" s="8">
        <f>'2 - Eltis SlaveAssessment'!BK90+'2 - Eltis SlaveAssessment'!BM90+'2 - Eltis SlaveAssessment'!BO90+'2 - Eltis SlaveAssessment'!BQ90+'2 - Eltis SlaveAssessment'!BS90</f>
        <v>0</v>
      </c>
      <c r="J90" s="8">
        <f>'2 - Eltis SlaveAssessment'!N90+'2 - Eltis SlaveAssessment'!P90+'2 - Eltis SlaveAssessment'!R90+'2 - Eltis SlaveAssessment'!T90+'2 - Eltis SlaveAssessment'!V90+'2 - Eltis SlaveAssessment'!X90+'2 - Eltis SlaveAssessment'!Z90+'2 - Eltis SlaveAssessment'!AB90+'2 - Eltis SlaveAssessment'!AD90+'2 - Eltis SlaveAssessment'!AF90+'2 - Eltis SlaveAssessment'!AH90+'2 - Eltis SlaveAssessment'!AJ90+'2 - Eltis SlaveAssessment'!AL90+'2 - Eltis SlaveAssessment'!AN90+'2 - Eltis SlaveAssessment'!AP90+'2 - Eltis SlaveAssessment'!AR90+'2 - Eltis SlaveAssessment'!AX90+'2 - Eltis SlaveAssessment'!AZ90+'2 - Eltis SlaveAssessment'!BB90+'2 - Eltis SlaveAssessment'!BD90+'2 - Eltis SlaveAssessment'!BF90+'2 - Eltis SlaveAssessment'!BH90</f>
        <v>0</v>
      </c>
      <c r="K90" s="8">
        <f>'2 - Eltis SlaveAssessment'!O90+'2 - Eltis SlaveAssessment'!Q90+'2 - Eltis SlaveAssessment'!S90+'2 - Eltis SlaveAssessment'!U90+'2 - Eltis SlaveAssessment'!W90+'2 - Eltis SlaveAssessment'!Y90+'2 - Eltis SlaveAssessment'!AA90+'2 - Eltis SlaveAssessment'!AC90+'2 - Eltis SlaveAssessment'!AE90+'2 - Eltis SlaveAssessment'!AG90+'2 - Eltis SlaveAssessment'!AI90+'2 - Eltis SlaveAssessment'!AK90+'2 - Eltis SlaveAssessment'!AM90+'2 - Eltis SlaveAssessment'!AO90+'2 - Eltis SlaveAssessment'!AQ90+'2 - Eltis SlaveAssessment'!AS90+'2 - Eltis SlaveAssessment'!AY90+'2 - Eltis SlaveAssessment'!BA90+'2 - Eltis SlaveAssessment'!BC90+'2 - Eltis SlaveAssessment'!BE90+'2 - Eltis SlaveAssessment'!BG90+'2 - Eltis SlaveAssessment'!BI90</f>
        <v>0</v>
      </c>
      <c r="M90" s="8">
        <f>'1 - Eltis SlaveVoyages'!GF90</f>
        <v>3024</v>
      </c>
      <c r="N90" s="8">
        <f>'1 - Eltis SlaveVoyages'!GG90</f>
        <v>2672</v>
      </c>
      <c r="O90" s="8">
        <f>'1 - Eltis SlaveVoyages'!BZ90</f>
        <v>2022</v>
      </c>
      <c r="P90" s="8">
        <f>'1 - Eltis SlaveVoyages'!CA90</f>
        <v>1826</v>
      </c>
      <c r="Q90" s="8">
        <f>'1 - Eltis SlaveVoyages'!CB90</f>
        <v>1002</v>
      </c>
      <c r="R90" s="8">
        <f>'1 - Eltis SlaveVoyages'!CC90</f>
        <v>846</v>
      </c>
      <c r="S90" s="8">
        <f>'1 - Eltis SlaveVoyages'!EL90+'1 - Eltis SlaveVoyages'!EN90+'1 - Eltis SlaveVoyages'!EP90+'1 - Eltis SlaveVoyages'!ER90+'1 - Eltis SlaveVoyages'!ET90</f>
        <v>0</v>
      </c>
      <c r="T90" s="8">
        <f>'1 - Eltis SlaveVoyages'!EM90+'1 - Eltis SlaveVoyages'!EO90+'1 - Eltis SlaveVoyages'!EQ90+'1 - Eltis SlaveVoyages'!ES90+'1 - Eltis SlaveVoyages'!EU90</f>
        <v>0</v>
      </c>
      <c r="U90" s="8">
        <f>'1 - Eltis SlaveVoyages'!BR90+'1 - Eltis SlaveVoyages'!BT90+'1 - Eltis SlaveVoyages'!BV90+'1 - Eltis SlaveVoyages'!CF90+'1 - Eltis SlaveVoyages'!CH90+'1 - Eltis SlaveVoyages'!CJ90+'1 - Eltis SlaveVoyages'!CL90+'1 - Eltis SlaveVoyages'!CN90+'1 - Eltis SlaveVoyages'!CP90+'1 - Eltis SlaveVoyages'!CR90+'1 - Eltis SlaveVoyages'!CT90+'1 - Eltis SlaveVoyages'!CV90+'1 - Eltis SlaveVoyages'!CX90+'1 - Eltis SlaveVoyages'!CZ90+'1 - Eltis SlaveVoyages'!DB90+'1 - Eltis SlaveVoyages'!DD90+'1 - Eltis SlaveVoyages'!DF90+'1 - Eltis SlaveVoyages'!DH90+'1 - Eltis SlaveVoyages'!DJ90+'1 - Eltis SlaveVoyages'!DL90+'1 - Eltis SlaveVoyages'!DN90+'1 - Eltis SlaveVoyages'!DP90+'1 - Eltis SlaveVoyages'!DR90+'1 - Eltis SlaveVoyages'!DT90+'1 - Eltis SlaveVoyages'!DV90+'1 - Eltis SlaveVoyages'!DX90+'1 - Eltis SlaveVoyages'!DZ90+'1 - Eltis SlaveVoyages'!EB90+'1 - Eltis SlaveVoyages'!ED90+'1 - Eltis SlaveVoyages'!EF90+'1 - Eltis SlaveVoyages'!EH90+'1 - Eltis SlaveVoyages'!EJ90+'1 - Eltis SlaveVoyages'!FP90+'1 - Eltis SlaveVoyages'!FT90+'1 - Eltis SlaveVoyages'!FV90</f>
        <v>0</v>
      </c>
      <c r="V90" s="8">
        <f>'1 - Eltis SlaveVoyages'!BS90+'1 - Eltis SlaveVoyages'!BU90+'1 - Eltis SlaveVoyages'!BW90+'1 - Eltis SlaveVoyages'!CG90+'1 - Eltis SlaveVoyages'!CI90+'1 - Eltis SlaveVoyages'!CK90+'1 - Eltis SlaveVoyages'!CM90+'1 - Eltis SlaveVoyages'!CO90+'1 - Eltis SlaveVoyages'!CQ90+'1 - Eltis SlaveVoyages'!CS90+'1 - Eltis SlaveVoyages'!CU90+'1 - Eltis SlaveVoyages'!CW90+'1 - Eltis SlaveVoyages'!CY90+'1 - Eltis SlaveVoyages'!DA90+'1 - Eltis SlaveVoyages'!DC90+'1 - Eltis SlaveVoyages'!DE90+'1 - Eltis SlaveVoyages'!DG90+'1 - Eltis SlaveVoyages'!DI90+'1 - Eltis SlaveVoyages'!DK90+'1 - Eltis SlaveVoyages'!DM90+'1 - Eltis SlaveVoyages'!DO90+'1 - Eltis SlaveVoyages'!DQ90+'1 - Eltis SlaveVoyages'!DS90+'1 - Eltis SlaveVoyages'!DU90+'1 - Eltis SlaveVoyages'!DW90+'1 - Eltis SlaveVoyages'!DY90+'1 - Eltis SlaveVoyages'!EA90+'1 - Eltis SlaveVoyages'!EC90+'1 - Eltis SlaveVoyages'!EE90+'1 - Eltis SlaveVoyages'!EG90+'1 - Eltis SlaveVoyages'!EI90+'1 - Eltis SlaveVoyages'!EK90+'1 - Eltis SlaveVoyages'!FQ90+'1 - Eltis SlaveVoyages'!FU90+'1 - Eltis SlaveVoyages'!FW90</f>
        <v>0</v>
      </c>
      <c r="X90" s="8">
        <f>'3 - Paesie'!AB12</f>
        <v>0</v>
      </c>
      <c r="Y90" s="8">
        <f>'3 - Paesie'!AC12</f>
        <v>0</v>
      </c>
      <c r="Z90" s="8">
        <f>'3 - Paesie'!AD12</f>
        <v>0</v>
      </c>
      <c r="AA90" s="8">
        <f>'3 - Paesie'!AE12</f>
        <v>0</v>
      </c>
      <c r="AB90" s="8">
        <f>'3 - Paesie'!AF12</f>
        <v>0</v>
      </c>
      <c r="AC90" s="8">
        <f>'3 - Paesie'!AG12</f>
        <v>0</v>
      </c>
      <c r="AE90" s="11">
        <f t="shared" si="20"/>
        <v>3024</v>
      </c>
      <c r="AG90" s="51">
        <f t="shared" si="21"/>
        <v>3025</v>
      </c>
      <c r="AH90" s="52">
        <f t="shared" si="22"/>
        <v>2671</v>
      </c>
      <c r="AI90" s="52">
        <f t="shared" si="23"/>
        <v>2023</v>
      </c>
      <c r="AJ90" s="52">
        <f t="shared" si="24"/>
        <v>1826</v>
      </c>
      <c r="AK90" s="52">
        <f t="shared" si="25"/>
        <v>1002</v>
      </c>
      <c r="AL90" s="52">
        <f t="shared" si="26"/>
        <v>845</v>
      </c>
      <c r="AM90" s="52">
        <f t="shared" si="27"/>
        <v>0</v>
      </c>
      <c r="AN90" s="52">
        <f t="shared" si="28"/>
        <v>0</v>
      </c>
      <c r="AO90" s="52">
        <f t="shared" si="29"/>
        <v>0</v>
      </c>
      <c r="AP90" s="52">
        <f t="shared" si="30"/>
        <v>0</v>
      </c>
      <c r="AQ90" s="52">
        <f t="shared" si="31"/>
        <v>0</v>
      </c>
      <c r="AR90" s="56">
        <f t="shared" si="32"/>
        <v>0</v>
      </c>
      <c r="AT90" s="8">
        <f>IF('4 - Prijzen'!O94&gt;0,'4 - Prijzen'!O94,"")</f>
        <v>30</v>
      </c>
      <c r="AU90" s="8">
        <f>IF('4 - Prijzen'!P94&gt;0,'4 - Prijzen'!P94,"")</f>
        <v>42</v>
      </c>
      <c r="AV90" s="8">
        <f>IF('4 - Prijzen'!BC94&gt;0,'4 - Prijzen'!BC94,"")</f>
        <v>216.57857142857142</v>
      </c>
      <c r="AW90" s="8">
        <f>IF('4 - Prijzen'!BD94&gt;0,'4 - Prijzen'!BD94,"")</f>
        <v>216</v>
      </c>
      <c r="AX90" s="8" t="str">
        <f>IF('4 - Prijzen'!BE94&gt;0,'4 - Prijzen'!BE94,"")</f>
        <v/>
      </c>
      <c r="AY90" s="8">
        <f>IF('4 - Prijzen'!BF94&gt;0,'4 - Prijzen'!BF94,"")</f>
        <v>190.68985600317134</v>
      </c>
      <c r="AZ90" s="8">
        <f>IF('4 - Prijzen'!BG94&gt;0,'4 - Prijzen'!BG94,"")</f>
        <v>166.20491398179809</v>
      </c>
      <c r="BA90" s="8">
        <f>IF('4 - Prijzen'!BV94&gt;0,'4 - Prijzen'!BV94,"")</f>
        <v>180</v>
      </c>
      <c r="BB90" s="8">
        <f>IF('4 - Prijzen'!BW94&gt;0,'4 - Prijzen'!BW94,"")</f>
        <v>190</v>
      </c>
      <c r="BE90" s="72">
        <v>42</v>
      </c>
      <c r="BF90" s="8">
        <f t="shared" si="48"/>
        <v>216.57857142857142</v>
      </c>
      <c r="BG90" s="11">
        <f t="shared" ref="BG90:BG147" si="63">BA90</f>
        <v>180</v>
      </c>
      <c r="BH90" s="11"/>
      <c r="BI90" s="87">
        <f t="shared" si="34"/>
        <v>0.629</v>
      </c>
      <c r="BJ90" s="87">
        <f t="shared" si="35"/>
        <v>0.66666666666666663</v>
      </c>
      <c r="BK90" s="84">
        <f t="shared" si="33"/>
        <v>0.8763333333333333</v>
      </c>
      <c r="BL90" s="89"/>
      <c r="BM90" s="8">
        <f t="shared" si="40"/>
        <v>111338.15</v>
      </c>
      <c r="BN90" s="8">
        <f t="shared" si="41"/>
        <v>74458.538</v>
      </c>
      <c r="BO90" s="8">
        <f t="shared" si="42"/>
        <v>36879.612000000001</v>
      </c>
      <c r="BP90" s="8">
        <f t="shared" si="43"/>
        <v>0</v>
      </c>
      <c r="BR90" s="8">
        <f t="shared" si="49"/>
        <v>346565.70912857144</v>
      </c>
      <c r="BS90" s="8">
        <f t="shared" si="50"/>
        <v>133290.29999999999</v>
      </c>
      <c r="BU90" s="11">
        <f t="shared" si="44"/>
        <v>272107.17112857144</v>
      </c>
      <c r="BV90" s="11">
        <f t="shared" si="45"/>
        <v>96410.687999999995</v>
      </c>
      <c r="BX90" s="14">
        <f t="shared" si="59"/>
        <v>0.66876033057851236</v>
      </c>
      <c r="BY90" s="14">
        <f t="shared" si="60"/>
        <v>0.6836390864844627</v>
      </c>
      <c r="BZ90" s="14">
        <f t="shared" si="61"/>
        <v>0.33123966942148758</v>
      </c>
      <c r="CA90" s="14">
        <f t="shared" si="62"/>
        <v>0.31636091351553725</v>
      </c>
      <c r="CB90" s="8">
        <f t="shared" si="51"/>
        <v>406882.94249329146</v>
      </c>
      <c r="CC90" s="8">
        <f t="shared" si="52"/>
        <v>398027.52140438906</v>
      </c>
      <c r="CD90" s="8">
        <f t="shared" si="53"/>
        <v>291060.21077844314</v>
      </c>
      <c r="CE90" s="8">
        <f t="shared" si="54"/>
        <v>304749.0504710059</v>
      </c>
      <c r="CG90" s="11">
        <f t="shared" si="55"/>
        <v>291060.21077844314</v>
      </c>
      <c r="CH90" s="11">
        <f t="shared" si="56"/>
        <v>406882.94249329146</v>
      </c>
      <c r="CJ90">
        <f t="shared" si="46"/>
        <v>134.50675784902197</v>
      </c>
      <c r="CK90">
        <f t="shared" si="47"/>
        <v>96.21825149700598</v>
      </c>
      <c r="CL90">
        <f t="shared" si="57"/>
        <v>96.218251497005994</v>
      </c>
      <c r="CM90">
        <f t="shared" si="58"/>
        <v>134.50675784902197</v>
      </c>
      <c r="CN90">
        <f t="shared" si="36"/>
        <v>90</v>
      </c>
      <c r="CO90">
        <f t="shared" si="36"/>
        <v>110</v>
      </c>
      <c r="CP90" s="8">
        <f t="shared" si="37"/>
        <v>291060.21077844314</v>
      </c>
      <c r="CQ90" s="8">
        <f t="shared" si="38"/>
        <v>406882.94249329146</v>
      </c>
    </row>
    <row r="91" spans="1:95" x14ac:dyDescent="0.25">
      <c r="A91">
        <v>1683</v>
      </c>
      <c r="B91" s="8">
        <f>'2 - Eltis SlaveAssessment'!BX91</f>
        <v>3792</v>
      </c>
      <c r="C91" s="8">
        <f>'2 - Eltis SlaveAssessment'!BY91</f>
        <v>3165</v>
      </c>
      <c r="D91" s="8">
        <f>'2 - Eltis SlaveAssessment'!AT91</f>
        <v>2555</v>
      </c>
      <c r="E91" s="8">
        <f>'2 - Eltis SlaveAssessment'!AU91</f>
        <v>2100</v>
      </c>
      <c r="F91" s="8">
        <f>'2 - Eltis SlaveAssessment'!AV91</f>
        <v>1237</v>
      </c>
      <c r="G91" s="8">
        <f>'2 - Eltis SlaveAssessment'!AW91</f>
        <v>1065</v>
      </c>
      <c r="H91" s="8">
        <f>'2 - Eltis SlaveAssessment'!BJ91+'2 - Eltis SlaveAssessment'!BL91+'2 - Eltis SlaveAssessment'!BN91+'2 - Eltis SlaveAssessment'!BP91+'2 - Eltis SlaveAssessment'!BR91</f>
        <v>0</v>
      </c>
      <c r="I91" s="8">
        <f>'2 - Eltis SlaveAssessment'!BK91+'2 - Eltis SlaveAssessment'!BM91+'2 - Eltis SlaveAssessment'!BO91+'2 - Eltis SlaveAssessment'!BQ91+'2 - Eltis SlaveAssessment'!BS91</f>
        <v>0</v>
      </c>
      <c r="J91" s="8">
        <f>'2 - Eltis SlaveAssessment'!N91+'2 - Eltis SlaveAssessment'!P91+'2 - Eltis SlaveAssessment'!R91+'2 - Eltis SlaveAssessment'!T91+'2 - Eltis SlaveAssessment'!V91+'2 - Eltis SlaveAssessment'!X91+'2 - Eltis SlaveAssessment'!Z91+'2 - Eltis SlaveAssessment'!AB91+'2 - Eltis SlaveAssessment'!AD91+'2 - Eltis SlaveAssessment'!AF91+'2 - Eltis SlaveAssessment'!AH91+'2 - Eltis SlaveAssessment'!AJ91+'2 - Eltis SlaveAssessment'!AL91+'2 - Eltis SlaveAssessment'!AN91+'2 - Eltis SlaveAssessment'!AP91+'2 - Eltis SlaveAssessment'!AR91+'2 - Eltis SlaveAssessment'!AX91+'2 - Eltis SlaveAssessment'!AZ91+'2 - Eltis SlaveAssessment'!BB91+'2 - Eltis SlaveAssessment'!BD91+'2 - Eltis SlaveAssessment'!BF91+'2 - Eltis SlaveAssessment'!BH91</f>
        <v>0</v>
      </c>
      <c r="K91" s="8">
        <f>'2 - Eltis SlaveAssessment'!O91+'2 - Eltis SlaveAssessment'!Q91+'2 - Eltis SlaveAssessment'!S91+'2 - Eltis SlaveAssessment'!U91+'2 - Eltis SlaveAssessment'!W91+'2 - Eltis SlaveAssessment'!Y91+'2 - Eltis SlaveAssessment'!AA91+'2 - Eltis SlaveAssessment'!AC91+'2 - Eltis SlaveAssessment'!AE91+'2 - Eltis SlaveAssessment'!AG91+'2 - Eltis SlaveAssessment'!AI91+'2 - Eltis SlaveAssessment'!AK91+'2 - Eltis SlaveAssessment'!AM91+'2 - Eltis SlaveAssessment'!AO91+'2 - Eltis SlaveAssessment'!AQ91+'2 - Eltis SlaveAssessment'!AS91+'2 - Eltis SlaveAssessment'!AY91+'2 - Eltis SlaveAssessment'!BA91+'2 - Eltis SlaveAssessment'!BC91+'2 - Eltis SlaveAssessment'!BE91+'2 - Eltis SlaveAssessment'!BG91+'2 - Eltis SlaveAssessment'!BI91</f>
        <v>0</v>
      </c>
      <c r="M91" s="8">
        <f>'1 - Eltis SlaveVoyages'!GF91</f>
        <v>3791</v>
      </c>
      <c r="N91" s="8">
        <f>'1 - Eltis SlaveVoyages'!GG91</f>
        <v>3165</v>
      </c>
      <c r="O91" s="8">
        <f>'1 - Eltis SlaveVoyages'!BZ91</f>
        <v>2554</v>
      </c>
      <c r="P91" s="8">
        <f>'1 - Eltis SlaveVoyages'!CA91</f>
        <v>2100</v>
      </c>
      <c r="Q91" s="8">
        <f>'1 - Eltis SlaveVoyages'!CB91</f>
        <v>1237</v>
      </c>
      <c r="R91" s="8">
        <f>'1 - Eltis SlaveVoyages'!CC91</f>
        <v>1065</v>
      </c>
      <c r="S91" s="8">
        <f>'1 - Eltis SlaveVoyages'!EL91+'1 - Eltis SlaveVoyages'!EN91+'1 - Eltis SlaveVoyages'!EP91+'1 - Eltis SlaveVoyages'!ER91+'1 - Eltis SlaveVoyages'!ET91</f>
        <v>0</v>
      </c>
      <c r="T91" s="8">
        <f>'1 - Eltis SlaveVoyages'!EM91+'1 - Eltis SlaveVoyages'!EO91+'1 - Eltis SlaveVoyages'!EQ91+'1 - Eltis SlaveVoyages'!ES91+'1 - Eltis SlaveVoyages'!EU91</f>
        <v>0</v>
      </c>
      <c r="U91" s="8">
        <f>'1 - Eltis SlaveVoyages'!BR91+'1 - Eltis SlaveVoyages'!BT91+'1 - Eltis SlaveVoyages'!BV91+'1 - Eltis SlaveVoyages'!CF91+'1 - Eltis SlaveVoyages'!CH91+'1 - Eltis SlaveVoyages'!CJ91+'1 - Eltis SlaveVoyages'!CL91+'1 - Eltis SlaveVoyages'!CN91+'1 - Eltis SlaveVoyages'!CP91+'1 - Eltis SlaveVoyages'!CR91+'1 - Eltis SlaveVoyages'!CT91+'1 - Eltis SlaveVoyages'!CV91+'1 - Eltis SlaveVoyages'!CX91+'1 - Eltis SlaveVoyages'!CZ91+'1 - Eltis SlaveVoyages'!DB91+'1 - Eltis SlaveVoyages'!DD91+'1 - Eltis SlaveVoyages'!DF91+'1 - Eltis SlaveVoyages'!DH91+'1 - Eltis SlaveVoyages'!DJ91+'1 - Eltis SlaveVoyages'!DL91+'1 - Eltis SlaveVoyages'!DN91+'1 - Eltis SlaveVoyages'!DP91+'1 - Eltis SlaveVoyages'!DR91+'1 - Eltis SlaveVoyages'!DT91+'1 - Eltis SlaveVoyages'!DV91+'1 - Eltis SlaveVoyages'!DX91+'1 - Eltis SlaveVoyages'!DZ91+'1 - Eltis SlaveVoyages'!EB91+'1 - Eltis SlaveVoyages'!ED91+'1 - Eltis SlaveVoyages'!EF91+'1 - Eltis SlaveVoyages'!EH91+'1 - Eltis SlaveVoyages'!EJ91+'1 - Eltis SlaveVoyages'!FP91+'1 - Eltis SlaveVoyages'!FT91+'1 - Eltis SlaveVoyages'!FV91</f>
        <v>0</v>
      </c>
      <c r="V91" s="8">
        <f>'1 - Eltis SlaveVoyages'!BS91+'1 - Eltis SlaveVoyages'!BU91+'1 - Eltis SlaveVoyages'!BW91+'1 - Eltis SlaveVoyages'!CG91+'1 - Eltis SlaveVoyages'!CI91+'1 - Eltis SlaveVoyages'!CK91+'1 - Eltis SlaveVoyages'!CM91+'1 - Eltis SlaveVoyages'!CO91+'1 - Eltis SlaveVoyages'!CQ91+'1 - Eltis SlaveVoyages'!CS91+'1 - Eltis SlaveVoyages'!CU91+'1 - Eltis SlaveVoyages'!CW91+'1 - Eltis SlaveVoyages'!CY91+'1 - Eltis SlaveVoyages'!DA91+'1 - Eltis SlaveVoyages'!DC91+'1 - Eltis SlaveVoyages'!DE91+'1 - Eltis SlaveVoyages'!DG91+'1 - Eltis SlaveVoyages'!DI91+'1 - Eltis SlaveVoyages'!DK91+'1 - Eltis SlaveVoyages'!DM91+'1 - Eltis SlaveVoyages'!DO91+'1 - Eltis SlaveVoyages'!DQ91+'1 - Eltis SlaveVoyages'!DS91+'1 - Eltis SlaveVoyages'!DU91+'1 - Eltis SlaveVoyages'!DW91+'1 - Eltis SlaveVoyages'!DY91+'1 - Eltis SlaveVoyages'!EA91+'1 - Eltis SlaveVoyages'!EC91+'1 - Eltis SlaveVoyages'!EE91+'1 - Eltis SlaveVoyages'!EG91+'1 - Eltis SlaveVoyages'!EI91+'1 - Eltis SlaveVoyages'!EK91+'1 - Eltis SlaveVoyages'!FQ91+'1 - Eltis SlaveVoyages'!FU91+'1 - Eltis SlaveVoyages'!FW91</f>
        <v>0</v>
      </c>
      <c r="X91" s="8">
        <f>'3 - Paesie'!AB13</f>
        <v>0</v>
      </c>
      <c r="Y91" s="8">
        <f>'3 - Paesie'!AC13</f>
        <v>0</v>
      </c>
      <c r="Z91" s="8">
        <f>'3 - Paesie'!AD13</f>
        <v>0</v>
      </c>
      <c r="AA91" s="8">
        <f>'3 - Paesie'!AE13</f>
        <v>0</v>
      </c>
      <c r="AB91" s="8">
        <f>'3 - Paesie'!AF13</f>
        <v>0</v>
      </c>
      <c r="AC91" s="8">
        <f>'3 - Paesie'!AG13</f>
        <v>0</v>
      </c>
      <c r="AE91" s="11">
        <f t="shared" si="20"/>
        <v>3791</v>
      </c>
      <c r="AG91" s="51">
        <f t="shared" si="21"/>
        <v>3792</v>
      </c>
      <c r="AH91" s="52">
        <f t="shared" si="22"/>
        <v>3165</v>
      </c>
      <c r="AI91" s="52">
        <f t="shared" si="23"/>
        <v>2555</v>
      </c>
      <c r="AJ91" s="52">
        <f t="shared" si="24"/>
        <v>2100</v>
      </c>
      <c r="AK91" s="52">
        <f t="shared" si="25"/>
        <v>1237</v>
      </c>
      <c r="AL91" s="52">
        <f t="shared" si="26"/>
        <v>1065</v>
      </c>
      <c r="AM91" s="52">
        <f t="shared" si="27"/>
        <v>0</v>
      </c>
      <c r="AN91" s="52">
        <f t="shared" si="28"/>
        <v>0</v>
      </c>
      <c r="AO91" s="52">
        <f t="shared" si="29"/>
        <v>0</v>
      </c>
      <c r="AP91" s="52">
        <f t="shared" si="30"/>
        <v>0</v>
      </c>
      <c r="AQ91" s="52">
        <f t="shared" si="31"/>
        <v>0</v>
      </c>
      <c r="AR91" s="56">
        <f t="shared" si="32"/>
        <v>0</v>
      </c>
      <c r="AT91" s="8">
        <f>IF('4 - Prijzen'!O95&gt;0,'4 - Prijzen'!O95,"")</f>
        <v>30</v>
      </c>
      <c r="AU91" s="8">
        <f>IF('4 - Prijzen'!P95&gt;0,'4 - Prijzen'!P95,"")</f>
        <v>42</v>
      </c>
      <c r="AV91" s="8">
        <f>IF('4 - Prijzen'!BC95&gt;0,'4 - Prijzen'!BC95,"")</f>
        <v>226.75714285714284</v>
      </c>
      <c r="AW91" s="8">
        <f>IF('4 - Prijzen'!BD95&gt;0,'4 - Prijzen'!BD95,"")</f>
        <v>216</v>
      </c>
      <c r="AX91" s="8" t="str">
        <f>IF('4 - Prijzen'!BE95&gt;0,'4 - Prijzen'!BE95,"")</f>
        <v/>
      </c>
      <c r="AY91" s="8">
        <f>IF('4 - Prijzen'!BF95&gt;0,'4 - Prijzen'!BF95,"")</f>
        <v>190.68985600317134</v>
      </c>
      <c r="AZ91" s="8">
        <f>IF('4 - Prijzen'!BG95&gt;0,'4 - Prijzen'!BG95,"")</f>
        <v>168.91919969608381</v>
      </c>
      <c r="BA91" s="8">
        <f>IF('4 - Prijzen'!BV95&gt;0,'4 - Prijzen'!BV95,"")</f>
        <v>180</v>
      </c>
      <c r="BB91" s="8">
        <f>IF('4 - Prijzen'!BW95&gt;0,'4 - Prijzen'!BW95,"")</f>
        <v>190</v>
      </c>
      <c r="BE91" s="72">
        <v>42</v>
      </c>
      <c r="BF91" s="8">
        <f t="shared" si="48"/>
        <v>226.75714285714284</v>
      </c>
      <c r="BG91" s="11">
        <f t="shared" si="63"/>
        <v>180</v>
      </c>
      <c r="BH91" s="11"/>
      <c r="BI91" s="87">
        <f t="shared" si="34"/>
        <v>0.629</v>
      </c>
      <c r="BJ91" s="87">
        <f t="shared" si="35"/>
        <v>0.66666666666666663</v>
      </c>
      <c r="BK91" s="84">
        <f t="shared" si="33"/>
        <v>0.8763333333333333</v>
      </c>
      <c r="BL91" s="89"/>
      <c r="BM91" s="8">
        <f t="shared" si="40"/>
        <v>139568.35199999998</v>
      </c>
      <c r="BN91" s="8">
        <f t="shared" si="41"/>
        <v>94039.33</v>
      </c>
      <c r="BO91" s="8">
        <f t="shared" si="42"/>
        <v>45529.021999999997</v>
      </c>
      <c r="BP91" s="8">
        <f t="shared" si="43"/>
        <v>0</v>
      </c>
      <c r="BR91" s="8">
        <f t="shared" si="49"/>
        <v>417301.16999999993</v>
      </c>
      <c r="BS91" s="8">
        <f t="shared" si="50"/>
        <v>167993.1</v>
      </c>
      <c r="BU91" s="11">
        <f t="shared" si="44"/>
        <v>323261.83999999991</v>
      </c>
      <c r="BV91" s="11">
        <f t="shared" si="45"/>
        <v>122464.07800000001</v>
      </c>
      <c r="BX91" s="14">
        <f t="shared" si="59"/>
        <v>0.67378691983122363</v>
      </c>
      <c r="BY91" s="14">
        <f t="shared" si="60"/>
        <v>0.6635071090047393</v>
      </c>
      <c r="BZ91" s="14">
        <f t="shared" si="61"/>
        <v>0.32621308016877637</v>
      </c>
      <c r="CA91" s="14">
        <f t="shared" si="62"/>
        <v>0.33649289099526064</v>
      </c>
      <c r="CB91" s="8">
        <f t="shared" si="51"/>
        <v>479768.64864187851</v>
      </c>
      <c r="CC91" s="8">
        <f t="shared" si="52"/>
        <v>487201.77314285701</v>
      </c>
      <c r="CD91" s="8">
        <f t="shared" si="53"/>
        <v>375411.30458852067</v>
      </c>
      <c r="CE91" s="8">
        <f t="shared" si="54"/>
        <v>363942.54166197189</v>
      </c>
      <c r="CG91" s="11">
        <f t="shared" si="55"/>
        <v>363942.54166197189</v>
      </c>
      <c r="CH91" s="11">
        <f t="shared" si="56"/>
        <v>487201.77314285701</v>
      </c>
      <c r="CJ91">
        <f t="shared" si="46"/>
        <v>126.52126810176122</v>
      </c>
      <c r="CK91">
        <f t="shared" si="47"/>
        <v>99.000871463217464</v>
      </c>
      <c r="CL91">
        <f t="shared" si="57"/>
        <v>95.976408666131832</v>
      </c>
      <c r="CM91">
        <f t="shared" si="58"/>
        <v>128.48148025919224</v>
      </c>
      <c r="CN91">
        <f t="shared" si="36"/>
        <v>90</v>
      </c>
      <c r="CO91">
        <f t="shared" si="36"/>
        <v>110</v>
      </c>
      <c r="CP91" s="8">
        <f t="shared" si="37"/>
        <v>363942.54166197189</v>
      </c>
      <c r="CQ91" s="8">
        <f t="shared" si="38"/>
        <v>487201.77314285701</v>
      </c>
    </row>
    <row r="92" spans="1:95" x14ac:dyDescent="0.25">
      <c r="A92">
        <v>1684</v>
      </c>
      <c r="B92" s="8">
        <f>'2 - Eltis SlaveAssessment'!BX92</f>
        <v>3128</v>
      </c>
      <c r="C92" s="8">
        <f>'2 - Eltis SlaveAssessment'!BY92</f>
        <v>2836</v>
      </c>
      <c r="D92" s="8">
        <f>'2 - Eltis SlaveAssessment'!AT92</f>
        <v>1491</v>
      </c>
      <c r="E92" s="8">
        <f>'2 - Eltis SlaveAssessment'!AU92</f>
        <v>1293</v>
      </c>
      <c r="F92" s="8">
        <f>'2 - Eltis SlaveAssessment'!AV92</f>
        <v>1637</v>
      </c>
      <c r="G92" s="8">
        <f>'2 - Eltis SlaveAssessment'!AW92</f>
        <v>1543</v>
      </c>
      <c r="H92" s="8">
        <f>'2 - Eltis SlaveAssessment'!BJ92+'2 - Eltis SlaveAssessment'!BL92+'2 - Eltis SlaveAssessment'!BN92+'2 - Eltis SlaveAssessment'!BP92+'2 - Eltis SlaveAssessment'!BR92</f>
        <v>0</v>
      </c>
      <c r="I92" s="8">
        <f>'2 - Eltis SlaveAssessment'!BK92+'2 - Eltis SlaveAssessment'!BM92+'2 - Eltis SlaveAssessment'!BO92+'2 - Eltis SlaveAssessment'!BQ92+'2 - Eltis SlaveAssessment'!BS92</f>
        <v>0</v>
      </c>
      <c r="J92" s="8">
        <f>'2 - Eltis SlaveAssessment'!N92+'2 - Eltis SlaveAssessment'!P92+'2 - Eltis SlaveAssessment'!R92+'2 - Eltis SlaveAssessment'!T92+'2 - Eltis SlaveAssessment'!V92+'2 - Eltis SlaveAssessment'!X92+'2 - Eltis SlaveAssessment'!Z92+'2 - Eltis SlaveAssessment'!AB92+'2 - Eltis SlaveAssessment'!AD92+'2 - Eltis SlaveAssessment'!AF92+'2 - Eltis SlaveAssessment'!AH92+'2 - Eltis SlaveAssessment'!AJ92+'2 - Eltis SlaveAssessment'!AL92+'2 - Eltis SlaveAssessment'!AN92+'2 - Eltis SlaveAssessment'!AP92+'2 - Eltis SlaveAssessment'!AR92+'2 - Eltis SlaveAssessment'!AX92+'2 - Eltis SlaveAssessment'!AZ92+'2 - Eltis SlaveAssessment'!BB92+'2 - Eltis SlaveAssessment'!BD92+'2 - Eltis SlaveAssessment'!BF92+'2 - Eltis SlaveAssessment'!BH92</f>
        <v>0</v>
      </c>
      <c r="K92" s="8">
        <f>'2 - Eltis SlaveAssessment'!O92+'2 - Eltis SlaveAssessment'!Q92+'2 - Eltis SlaveAssessment'!S92+'2 - Eltis SlaveAssessment'!U92+'2 - Eltis SlaveAssessment'!W92+'2 - Eltis SlaveAssessment'!Y92+'2 - Eltis SlaveAssessment'!AA92+'2 - Eltis SlaveAssessment'!AC92+'2 - Eltis SlaveAssessment'!AE92+'2 - Eltis SlaveAssessment'!AG92+'2 - Eltis SlaveAssessment'!AI92+'2 - Eltis SlaveAssessment'!AK92+'2 - Eltis SlaveAssessment'!AM92+'2 - Eltis SlaveAssessment'!AO92+'2 - Eltis SlaveAssessment'!AQ92+'2 - Eltis SlaveAssessment'!AS92+'2 - Eltis SlaveAssessment'!AY92+'2 - Eltis SlaveAssessment'!BA92+'2 - Eltis SlaveAssessment'!BC92+'2 - Eltis SlaveAssessment'!BE92+'2 - Eltis SlaveAssessment'!BG92+'2 - Eltis SlaveAssessment'!BI92</f>
        <v>0</v>
      </c>
      <c r="M92" s="8">
        <f>'1 - Eltis SlaveVoyages'!GF92</f>
        <v>3128</v>
      </c>
      <c r="N92" s="8">
        <f>'1 - Eltis SlaveVoyages'!GG92</f>
        <v>2836</v>
      </c>
      <c r="O92" s="8">
        <f>'1 - Eltis SlaveVoyages'!BZ92</f>
        <v>1491</v>
      </c>
      <c r="P92" s="8">
        <f>'1 - Eltis SlaveVoyages'!CA92</f>
        <v>1293</v>
      </c>
      <c r="Q92" s="8">
        <f>'1 - Eltis SlaveVoyages'!CB92</f>
        <v>1637</v>
      </c>
      <c r="R92" s="8">
        <f>'1 - Eltis SlaveVoyages'!CC92</f>
        <v>1543</v>
      </c>
      <c r="S92" s="8">
        <f>'1 - Eltis SlaveVoyages'!EL92+'1 - Eltis SlaveVoyages'!EN92+'1 - Eltis SlaveVoyages'!EP92+'1 - Eltis SlaveVoyages'!ER92+'1 - Eltis SlaveVoyages'!ET92</f>
        <v>0</v>
      </c>
      <c r="T92" s="8">
        <f>'1 - Eltis SlaveVoyages'!EM92+'1 - Eltis SlaveVoyages'!EO92+'1 - Eltis SlaveVoyages'!EQ92+'1 - Eltis SlaveVoyages'!ES92+'1 - Eltis SlaveVoyages'!EU92</f>
        <v>0</v>
      </c>
      <c r="U92" s="8">
        <f>'1 - Eltis SlaveVoyages'!BR92+'1 - Eltis SlaveVoyages'!BT92+'1 - Eltis SlaveVoyages'!BV92+'1 - Eltis SlaveVoyages'!CF92+'1 - Eltis SlaveVoyages'!CH92+'1 - Eltis SlaveVoyages'!CJ92+'1 - Eltis SlaveVoyages'!CL92+'1 - Eltis SlaveVoyages'!CN92+'1 - Eltis SlaveVoyages'!CP92+'1 - Eltis SlaveVoyages'!CR92+'1 - Eltis SlaveVoyages'!CT92+'1 - Eltis SlaveVoyages'!CV92+'1 - Eltis SlaveVoyages'!CX92+'1 - Eltis SlaveVoyages'!CZ92+'1 - Eltis SlaveVoyages'!DB92+'1 - Eltis SlaveVoyages'!DD92+'1 - Eltis SlaveVoyages'!DF92+'1 - Eltis SlaveVoyages'!DH92+'1 - Eltis SlaveVoyages'!DJ92+'1 - Eltis SlaveVoyages'!DL92+'1 - Eltis SlaveVoyages'!DN92+'1 - Eltis SlaveVoyages'!DP92+'1 - Eltis SlaveVoyages'!DR92+'1 - Eltis SlaveVoyages'!DT92+'1 - Eltis SlaveVoyages'!DV92+'1 - Eltis SlaveVoyages'!DX92+'1 - Eltis SlaveVoyages'!DZ92+'1 - Eltis SlaveVoyages'!EB92+'1 - Eltis SlaveVoyages'!ED92+'1 - Eltis SlaveVoyages'!EF92+'1 - Eltis SlaveVoyages'!EH92+'1 - Eltis SlaveVoyages'!EJ92+'1 - Eltis SlaveVoyages'!FP92+'1 - Eltis SlaveVoyages'!FT92+'1 - Eltis SlaveVoyages'!FV92</f>
        <v>0</v>
      </c>
      <c r="V92" s="8">
        <f>'1 - Eltis SlaveVoyages'!BS92+'1 - Eltis SlaveVoyages'!BU92+'1 - Eltis SlaveVoyages'!BW92+'1 - Eltis SlaveVoyages'!CG92+'1 - Eltis SlaveVoyages'!CI92+'1 - Eltis SlaveVoyages'!CK92+'1 - Eltis SlaveVoyages'!CM92+'1 - Eltis SlaveVoyages'!CO92+'1 - Eltis SlaveVoyages'!CQ92+'1 - Eltis SlaveVoyages'!CS92+'1 - Eltis SlaveVoyages'!CU92+'1 - Eltis SlaveVoyages'!CW92+'1 - Eltis SlaveVoyages'!CY92+'1 - Eltis SlaveVoyages'!DA92+'1 - Eltis SlaveVoyages'!DC92+'1 - Eltis SlaveVoyages'!DE92+'1 - Eltis SlaveVoyages'!DG92+'1 - Eltis SlaveVoyages'!DI92+'1 - Eltis SlaveVoyages'!DK92+'1 - Eltis SlaveVoyages'!DM92+'1 - Eltis SlaveVoyages'!DO92+'1 - Eltis SlaveVoyages'!DQ92+'1 - Eltis SlaveVoyages'!DS92+'1 - Eltis SlaveVoyages'!DU92+'1 - Eltis SlaveVoyages'!DW92+'1 - Eltis SlaveVoyages'!DY92+'1 - Eltis SlaveVoyages'!EA92+'1 - Eltis SlaveVoyages'!EC92+'1 - Eltis SlaveVoyages'!EE92+'1 - Eltis SlaveVoyages'!EG92+'1 - Eltis SlaveVoyages'!EI92+'1 - Eltis SlaveVoyages'!EK92+'1 - Eltis SlaveVoyages'!FQ92+'1 - Eltis SlaveVoyages'!FU92+'1 - Eltis SlaveVoyages'!FW92</f>
        <v>0</v>
      </c>
      <c r="X92" s="8">
        <f>'3 - Paesie'!AB14</f>
        <v>388.88888888888891</v>
      </c>
      <c r="Y92" s="8">
        <f>'3 - Paesie'!AC14</f>
        <v>411.76470588235293</v>
      </c>
      <c r="Z92" s="8">
        <f>'3 - Paesie'!AD14</f>
        <v>400</v>
      </c>
      <c r="AA92" s="8">
        <f>'3 - Paesie'!AE14</f>
        <v>258.48056537102474</v>
      </c>
      <c r="AB92" s="8">
        <f>'3 - Paesie'!AF14</f>
        <v>300.77172889706617</v>
      </c>
      <c r="AC92" s="8">
        <f>'3 - Paesie'!AG14</f>
        <v>265.86572438162545</v>
      </c>
      <c r="AE92" s="11">
        <f t="shared" si="20"/>
        <v>3516.8888888888887</v>
      </c>
      <c r="AG92" s="51">
        <f t="shared" si="21"/>
        <v>3516.8888888888887</v>
      </c>
      <c r="AH92" s="52">
        <f t="shared" si="22"/>
        <v>3094.4805653710246</v>
      </c>
      <c r="AI92" s="52">
        <f t="shared" si="23"/>
        <v>1491</v>
      </c>
      <c r="AJ92" s="52">
        <f t="shared" si="24"/>
        <v>1293</v>
      </c>
      <c r="AK92" s="52">
        <f t="shared" si="25"/>
        <v>1637</v>
      </c>
      <c r="AL92" s="52">
        <f t="shared" si="26"/>
        <v>1543</v>
      </c>
      <c r="AM92" s="52">
        <f t="shared" si="27"/>
        <v>0</v>
      </c>
      <c r="AN92" s="52">
        <f t="shared" si="28"/>
        <v>0</v>
      </c>
      <c r="AO92" s="52">
        <f t="shared" si="29"/>
        <v>388.88888888888891</v>
      </c>
      <c r="AP92" s="52">
        <f t="shared" si="30"/>
        <v>258.48056537102474</v>
      </c>
      <c r="AQ92" s="52">
        <f t="shared" si="31"/>
        <v>0</v>
      </c>
      <c r="AR92" s="56">
        <f t="shared" si="32"/>
        <v>0</v>
      </c>
      <c r="AT92" s="8">
        <f>IF('4 - Prijzen'!O96&gt;0,'4 - Prijzen'!O96,"")</f>
        <v>30</v>
      </c>
      <c r="AU92" s="8">
        <f>IF('4 - Prijzen'!P96&gt;0,'4 - Prijzen'!P96,"")</f>
        <v>42</v>
      </c>
      <c r="AV92" s="8">
        <f>IF('4 - Prijzen'!BC96&gt;0,'4 - Prijzen'!BC96,"")</f>
        <v>231.84642857142853</v>
      </c>
      <c r="AW92" s="8">
        <f>IF('4 - Prijzen'!BD96&gt;0,'4 - Prijzen'!BD96,"")</f>
        <v>216</v>
      </c>
      <c r="AX92" s="8" t="str">
        <f>IF('4 - Prijzen'!BE96&gt;0,'4 - Prijzen'!BE96,"")</f>
        <v/>
      </c>
      <c r="AY92" s="8">
        <f>IF('4 - Prijzen'!BF96&gt;0,'4 - Prijzen'!BF96,"")</f>
        <v>190.68985600317134</v>
      </c>
      <c r="AZ92" s="8">
        <f>IF('4 - Prijzen'!BG96&gt;0,'4 - Prijzen'!BG96,"")</f>
        <v>170.27634255322664</v>
      </c>
      <c r="BA92" s="8">
        <f>IF('4 - Prijzen'!BV96&gt;0,'4 - Prijzen'!BV96,"")</f>
        <v>180</v>
      </c>
      <c r="BB92" s="8">
        <f>IF('4 - Prijzen'!BW96&gt;0,'4 - Prijzen'!BW96,"")</f>
        <v>190</v>
      </c>
      <c r="BE92" s="72">
        <v>42</v>
      </c>
      <c r="BF92" s="8">
        <f t="shared" si="48"/>
        <v>231.84642857142853</v>
      </c>
      <c r="BG92" s="11">
        <f t="shared" si="63"/>
        <v>180</v>
      </c>
      <c r="BH92" s="11"/>
      <c r="BI92" s="87">
        <f t="shared" si="34"/>
        <v>0.629</v>
      </c>
      <c r="BJ92" s="87">
        <f t="shared" si="35"/>
        <v>0.66666666666666663</v>
      </c>
      <c r="BK92" s="84">
        <f t="shared" si="33"/>
        <v>0.8763333333333333</v>
      </c>
      <c r="BL92" s="89"/>
      <c r="BM92" s="8">
        <f t="shared" si="40"/>
        <v>129442.61244444443</v>
      </c>
      <c r="BN92" s="8">
        <f t="shared" si="41"/>
        <v>54877.745999999999</v>
      </c>
      <c r="BO92" s="8">
        <f t="shared" si="42"/>
        <v>60251.421999999999</v>
      </c>
      <c r="BP92" s="8">
        <f t="shared" si="43"/>
        <v>14313.444444444445</v>
      </c>
      <c r="BR92" s="8">
        <f t="shared" si="49"/>
        <v>262704.95636785711</v>
      </c>
      <c r="BS92" s="8">
        <f t="shared" si="50"/>
        <v>243392.81999999998</v>
      </c>
      <c r="BU92" s="11">
        <f t="shared" si="44"/>
        <v>207827.21036785713</v>
      </c>
      <c r="BV92" s="11">
        <f t="shared" si="45"/>
        <v>183141.39799999999</v>
      </c>
      <c r="BX92" s="14">
        <f t="shared" si="59"/>
        <v>0.42395425249589286</v>
      </c>
      <c r="BY92" s="14">
        <f t="shared" si="60"/>
        <v>0.41784072405217088</v>
      </c>
      <c r="BZ92" s="14">
        <f t="shared" si="61"/>
        <v>0.46546821685833439</v>
      </c>
      <c r="CA92" s="14">
        <f t="shared" si="62"/>
        <v>0.49862972715583886</v>
      </c>
      <c r="CB92" s="8">
        <f t="shared" si="51"/>
        <v>490211.40640609682</v>
      </c>
      <c r="CC92" s="8">
        <f t="shared" si="52"/>
        <v>497383.80776381237</v>
      </c>
      <c r="CD92" s="8">
        <f t="shared" si="53"/>
        <v>393456.29060585075</v>
      </c>
      <c r="CE92" s="8">
        <f t="shared" si="54"/>
        <v>367289.36929739453</v>
      </c>
      <c r="CG92" s="11">
        <f t="shared" si="55"/>
        <v>367289.36929739453</v>
      </c>
      <c r="CH92" s="11">
        <f t="shared" si="56"/>
        <v>497383.80776381237</v>
      </c>
      <c r="CJ92">
        <f t="shared" si="46"/>
        <v>139.38780038085656</v>
      </c>
      <c r="CK92">
        <f t="shared" si="47"/>
        <v>111.87623579718998</v>
      </c>
      <c r="CL92">
        <f t="shared" si="57"/>
        <v>104.43587525832652</v>
      </c>
      <c r="CM92">
        <f t="shared" si="58"/>
        <v>141.4272169175506</v>
      </c>
      <c r="CN92">
        <f t="shared" si="36"/>
        <v>90</v>
      </c>
      <c r="CO92">
        <f t="shared" si="36"/>
        <v>110</v>
      </c>
      <c r="CP92" s="8">
        <f t="shared" si="37"/>
        <v>367289.36929739453</v>
      </c>
      <c r="CQ92" s="8">
        <f t="shared" si="38"/>
        <v>497383.80776381237</v>
      </c>
    </row>
    <row r="93" spans="1:95" x14ac:dyDescent="0.25">
      <c r="A93">
        <v>1685</v>
      </c>
      <c r="B93" s="8">
        <f>'2 - Eltis SlaveAssessment'!BX93</f>
        <v>5393</v>
      </c>
      <c r="C93" s="8">
        <f>'2 - Eltis SlaveAssessment'!BY93</f>
        <v>4572</v>
      </c>
      <c r="D93" s="8">
        <f>'2 - Eltis SlaveAssessment'!AT93</f>
        <v>0</v>
      </c>
      <c r="E93" s="8">
        <f>'2 - Eltis SlaveAssessment'!AU93</f>
        <v>0</v>
      </c>
      <c r="F93" s="8">
        <f>'2 - Eltis SlaveAssessment'!AV93</f>
        <v>4609</v>
      </c>
      <c r="G93" s="8">
        <f>'2 - Eltis SlaveAssessment'!AW93</f>
        <v>3880</v>
      </c>
      <c r="H93" s="8">
        <f>'2 - Eltis SlaveAssessment'!BJ93+'2 - Eltis SlaveAssessment'!BL93+'2 - Eltis SlaveAssessment'!BN93+'2 - Eltis SlaveAssessment'!BP93+'2 - Eltis SlaveAssessment'!BR93</f>
        <v>0</v>
      </c>
      <c r="I93" s="8">
        <f>'2 - Eltis SlaveAssessment'!BK93+'2 - Eltis SlaveAssessment'!BM93+'2 - Eltis SlaveAssessment'!BO93+'2 - Eltis SlaveAssessment'!BQ93+'2 - Eltis SlaveAssessment'!BS93</f>
        <v>0</v>
      </c>
      <c r="J93" s="8">
        <f>'2 - Eltis SlaveAssessment'!N93+'2 - Eltis SlaveAssessment'!P93+'2 - Eltis SlaveAssessment'!R93+'2 - Eltis SlaveAssessment'!T93+'2 - Eltis SlaveAssessment'!V93+'2 - Eltis SlaveAssessment'!X93+'2 - Eltis SlaveAssessment'!Z93+'2 - Eltis SlaveAssessment'!AB93+'2 - Eltis SlaveAssessment'!AD93+'2 - Eltis SlaveAssessment'!AF93+'2 - Eltis SlaveAssessment'!AH93+'2 - Eltis SlaveAssessment'!AJ93+'2 - Eltis SlaveAssessment'!AL93+'2 - Eltis SlaveAssessment'!AN93+'2 - Eltis SlaveAssessment'!AP93+'2 - Eltis SlaveAssessment'!AR93+'2 - Eltis SlaveAssessment'!AX93+'2 - Eltis SlaveAssessment'!AZ93+'2 - Eltis SlaveAssessment'!BB93+'2 - Eltis SlaveAssessment'!BD93+'2 - Eltis SlaveAssessment'!BF93+'2 - Eltis SlaveAssessment'!BH93</f>
        <v>784</v>
      </c>
      <c r="K93" s="8">
        <f>'2 - Eltis SlaveAssessment'!O93+'2 - Eltis SlaveAssessment'!Q93+'2 - Eltis SlaveAssessment'!S93+'2 - Eltis SlaveAssessment'!U93+'2 - Eltis SlaveAssessment'!W93+'2 - Eltis SlaveAssessment'!Y93+'2 - Eltis SlaveAssessment'!AA93+'2 - Eltis SlaveAssessment'!AC93+'2 - Eltis SlaveAssessment'!AE93+'2 - Eltis SlaveAssessment'!AG93+'2 - Eltis SlaveAssessment'!AI93+'2 - Eltis SlaveAssessment'!AK93+'2 - Eltis SlaveAssessment'!AM93+'2 - Eltis SlaveAssessment'!AO93+'2 - Eltis SlaveAssessment'!AQ93+'2 - Eltis SlaveAssessment'!AS93+'2 - Eltis SlaveAssessment'!AY93+'2 - Eltis SlaveAssessment'!BA93+'2 - Eltis SlaveAssessment'!BC93+'2 - Eltis SlaveAssessment'!BE93+'2 - Eltis SlaveAssessment'!BG93+'2 - Eltis SlaveAssessment'!BI93</f>
        <v>692</v>
      </c>
      <c r="M93" s="8">
        <f>'1 - Eltis SlaveVoyages'!GF93</f>
        <v>3992</v>
      </c>
      <c r="N93" s="8">
        <f>'1 - Eltis SlaveVoyages'!GG93</f>
        <v>3391</v>
      </c>
      <c r="O93" s="8">
        <f>'1 - Eltis SlaveVoyages'!BZ93</f>
        <v>474</v>
      </c>
      <c r="P93" s="8">
        <f>'1 - Eltis SlaveVoyages'!CA93</f>
        <v>417</v>
      </c>
      <c r="Q93" s="8">
        <f>'1 - Eltis SlaveVoyages'!CB93</f>
        <v>2803</v>
      </c>
      <c r="R93" s="8">
        <f>'1 - Eltis SlaveVoyages'!CC93</f>
        <v>2345</v>
      </c>
      <c r="S93" s="8">
        <f>'1 - Eltis SlaveVoyages'!EL93+'1 - Eltis SlaveVoyages'!EN93+'1 - Eltis SlaveVoyages'!EP93+'1 - Eltis SlaveVoyages'!ER93+'1 - Eltis SlaveVoyages'!ET93</f>
        <v>0</v>
      </c>
      <c r="T93" s="8">
        <f>'1 - Eltis SlaveVoyages'!EM93+'1 - Eltis SlaveVoyages'!EO93+'1 - Eltis SlaveVoyages'!EQ93+'1 - Eltis SlaveVoyages'!ES93+'1 - Eltis SlaveVoyages'!EU93</f>
        <v>0</v>
      </c>
      <c r="U93" s="8">
        <f>'1 - Eltis SlaveVoyages'!BR93+'1 - Eltis SlaveVoyages'!BT93+'1 - Eltis SlaveVoyages'!BV93+'1 - Eltis SlaveVoyages'!CF93+'1 - Eltis SlaveVoyages'!CH93+'1 - Eltis SlaveVoyages'!CJ93+'1 - Eltis SlaveVoyages'!CL93+'1 - Eltis SlaveVoyages'!CN93+'1 - Eltis SlaveVoyages'!CP93+'1 - Eltis SlaveVoyages'!CR93+'1 - Eltis SlaveVoyages'!CT93+'1 - Eltis SlaveVoyages'!CV93+'1 - Eltis SlaveVoyages'!CX93+'1 - Eltis SlaveVoyages'!CZ93+'1 - Eltis SlaveVoyages'!DB93+'1 - Eltis SlaveVoyages'!DD93+'1 - Eltis SlaveVoyages'!DF93+'1 - Eltis SlaveVoyages'!DH93+'1 - Eltis SlaveVoyages'!DJ93+'1 - Eltis SlaveVoyages'!DL93+'1 - Eltis SlaveVoyages'!DN93+'1 - Eltis SlaveVoyages'!DP93+'1 - Eltis SlaveVoyages'!DR93+'1 - Eltis SlaveVoyages'!DT93+'1 - Eltis SlaveVoyages'!DV93+'1 - Eltis SlaveVoyages'!DX93+'1 - Eltis SlaveVoyages'!DZ93+'1 - Eltis SlaveVoyages'!EB93+'1 - Eltis SlaveVoyages'!ED93+'1 - Eltis SlaveVoyages'!EF93+'1 - Eltis SlaveVoyages'!EH93+'1 - Eltis SlaveVoyages'!EJ93+'1 - Eltis SlaveVoyages'!FP93+'1 - Eltis SlaveVoyages'!FT93+'1 - Eltis SlaveVoyages'!FV93</f>
        <v>715</v>
      </c>
      <c r="V93" s="8">
        <f>'1 - Eltis SlaveVoyages'!BS93+'1 - Eltis SlaveVoyages'!BU93+'1 - Eltis SlaveVoyages'!BW93+'1 - Eltis SlaveVoyages'!CG93+'1 - Eltis SlaveVoyages'!CI93+'1 - Eltis SlaveVoyages'!CK93+'1 - Eltis SlaveVoyages'!CM93+'1 - Eltis SlaveVoyages'!CO93+'1 - Eltis SlaveVoyages'!CQ93+'1 - Eltis SlaveVoyages'!CS93+'1 - Eltis SlaveVoyages'!CU93+'1 - Eltis SlaveVoyages'!CW93+'1 - Eltis SlaveVoyages'!CY93+'1 - Eltis SlaveVoyages'!DA93+'1 - Eltis SlaveVoyages'!DC93+'1 - Eltis SlaveVoyages'!DE93+'1 - Eltis SlaveVoyages'!DG93+'1 - Eltis SlaveVoyages'!DI93+'1 - Eltis SlaveVoyages'!DK93+'1 - Eltis SlaveVoyages'!DM93+'1 - Eltis SlaveVoyages'!DO93+'1 - Eltis SlaveVoyages'!DQ93+'1 - Eltis SlaveVoyages'!DS93+'1 - Eltis SlaveVoyages'!DU93+'1 - Eltis SlaveVoyages'!DW93+'1 - Eltis SlaveVoyages'!DY93+'1 - Eltis SlaveVoyages'!EA93+'1 - Eltis SlaveVoyages'!EC93+'1 - Eltis SlaveVoyages'!EE93+'1 - Eltis SlaveVoyages'!EG93+'1 - Eltis SlaveVoyages'!EI93+'1 - Eltis SlaveVoyages'!EK93+'1 - Eltis SlaveVoyages'!FQ93+'1 - Eltis SlaveVoyages'!FU93+'1 - Eltis SlaveVoyages'!FW93</f>
        <v>629</v>
      </c>
      <c r="X93" s="8">
        <f>'3 - Paesie'!AB15</f>
        <v>388.88888888888891</v>
      </c>
      <c r="Y93" s="8">
        <f>'3 - Paesie'!AC15</f>
        <v>411.76470588235293</v>
      </c>
      <c r="Z93" s="8">
        <f>'3 - Paesie'!AD15</f>
        <v>400</v>
      </c>
      <c r="AA93" s="8">
        <f>'3 - Paesie'!AE15</f>
        <v>258.48056537102474</v>
      </c>
      <c r="AB93" s="8">
        <f>'3 - Paesie'!AF15</f>
        <v>300.77172889706617</v>
      </c>
      <c r="AC93" s="8">
        <f>'3 - Paesie'!AG15</f>
        <v>265.86572438162545</v>
      </c>
      <c r="AE93" s="11">
        <f t="shared" si="20"/>
        <v>4380.8888888888887</v>
      </c>
      <c r="AG93" s="51">
        <f t="shared" si="21"/>
        <v>4380.8888888888887</v>
      </c>
      <c r="AH93" s="52">
        <f t="shared" si="22"/>
        <v>3649.4805653710246</v>
      </c>
      <c r="AI93" s="52">
        <f t="shared" si="23"/>
        <v>474</v>
      </c>
      <c r="AJ93" s="52">
        <f t="shared" si="24"/>
        <v>417</v>
      </c>
      <c r="AK93" s="52">
        <f t="shared" si="25"/>
        <v>2803</v>
      </c>
      <c r="AL93" s="52">
        <f t="shared" si="26"/>
        <v>2345</v>
      </c>
      <c r="AM93" s="52">
        <f t="shared" si="27"/>
        <v>0</v>
      </c>
      <c r="AN93" s="52">
        <f t="shared" si="28"/>
        <v>0</v>
      </c>
      <c r="AO93" s="52">
        <f t="shared" si="29"/>
        <v>1103.8888888888889</v>
      </c>
      <c r="AP93" s="52">
        <f t="shared" si="30"/>
        <v>887.4805653710248</v>
      </c>
      <c r="AQ93" s="52">
        <f t="shared" si="31"/>
        <v>0</v>
      </c>
      <c r="AR93" s="56">
        <f t="shared" si="32"/>
        <v>0</v>
      </c>
      <c r="AT93" s="8">
        <f>IF('4 - Prijzen'!O97&gt;0,'4 - Prijzen'!O97,"")</f>
        <v>30</v>
      </c>
      <c r="AU93" s="8">
        <f>IF('4 - Prijzen'!P97&gt;0,'4 - Prijzen'!P97,"")</f>
        <v>42</v>
      </c>
      <c r="AV93" s="8">
        <f>IF('4 - Prijzen'!BC97&gt;0,'4 - Prijzen'!BC97,"")</f>
        <v>231.84642857142853</v>
      </c>
      <c r="AW93" s="8">
        <f>IF('4 - Prijzen'!BD97&gt;0,'4 - Prijzen'!BD97,"")</f>
        <v>216</v>
      </c>
      <c r="AX93" s="8" t="str">
        <f>IF('4 - Prijzen'!BE97&gt;0,'4 - Prijzen'!BE97,"")</f>
        <v/>
      </c>
      <c r="AY93" s="8">
        <f>IF('4 - Prijzen'!BF97&gt;0,'4 - Prijzen'!BF97,"")</f>
        <v>210.30627659679905</v>
      </c>
      <c r="AZ93" s="8">
        <f>IF('4 - Prijzen'!BG97&gt;0,'4 - Prijzen'!BG97,"")</f>
        <v>175.5073880448607</v>
      </c>
      <c r="BA93" s="8">
        <f>IF('4 - Prijzen'!BV97&gt;0,'4 - Prijzen'!BV97,"")</f>
        <v>180</v>
      </c>
      <c r="BB93" s="8">
        <f>IF('4 - Prijzen'!BW97&gt;0,'4 - Prijzen'!BW97,"")</f>
        <v>190</v>
      </c>
      <c r="BE93" s="72">
        <v>42</v>
      </c>
      <c r="BF93" s="8">
        <f t="shared" si="48"/>
        <v>231.84642857142853</v>
      </c>
      <c r="BG93" s="11">
        <f t="shared" si="63"/>
        <v>180</v>
      </c>
      <c r="BH93" s="11"/>
      <c r="BI93" s="87">
        <f t="shared" si="34"/>
        <v>0.629</v>
      </c>
      <c r="BJ93" s="87">
        <f t="shared" si="35"/>
        <v>0.66666666666666663</v>
      </c>
      <c r="BK93" s="84">
        <f t="shared" si="33"/>
        <v>0.8763333333333333</v>
      </c>
      <c r="BL93" s="89"/>
      <c r="BM93" s="8">
        <f t="shared" si="40"/>
        <v>161242.99644444443</v>
      </c>
      <c r="BN93" s="8">
        <f t="shared" si="41"/>
        <v>17446.043999999998</v>
      </c>
      <c r="BO93" s="8">
        <f t="shared" si="42"/>
        <v>103167.21799999999</v>
      </c>
      <c r="BP93" s="8">
        <f t="shared" si="43"/>
        <v>40629.734444444446</v>
      </c>
      <c r="BR93" s="8">
        <f t="shared" si="49"/>
        <v>84723.872239285702</v>
      </c>
      <c r="BS93" s="8">
        <f t="shared" si="50"/>
        <v>369900.3</v>
      </c>
      <c r="BU93" s="11">
        <f t="shared" si="44"/>
        <v>67277.828239285707</v>
      </c>
      <c r="BV93" s="11">
        <f t="shared" si="45"/>
        <v>266733.08199999999</v>
      </c>
      <c r="BX93" s="14">
        <f t="shared" si="59"/>
        <v>0.10819722024956883</v>
      </c>
      <c r="BY93" s="14">
        <f t="shared" si="60"/>
        <v>0.11426283618463541</v>
      </c>
      <c r="BZ93" s="14">
        <f t="shared" si="61"/>
        <v>0.63982449021000309</v>
      </c>
      <c r="CA93" s="14">
        <f t="shared" si="62"/>
        <v>0.642557196290096</v>
      </c>
      <c r="CB93" s="8">
        <f t="shared" si="51"/>
        <v>621807.36329548922</v>
      </c>
      <c r="CC93" s="8">
        <f t="shared" si="52"/>
        <v>588798.86484326876</v>
      </c>
      <c r="CD93" s="8">
        <f t="shared" si="53"/>
        <v>416884.76462108054</v>
      </c>
      <c r="CE93" s="8">
        <f t="shared" si="54"/>
        <v>415111.81189787458</v>
      </c>
      <c r="CG93" s="11">
        <f t="shared" si="55"/>
        <v>415111.81189787458</v>
      </c>
      <c r="CH93" s="11">
        <f t="shared" si="56"/>
        <v>621807.36329548922</v>
      </c>
      <c r="CJ93">
        <f t="shared" si="46"/>
        <v>141.93634649638335</v>
      </c>
      <c r="CK93">
        <f t="shared" si="47"/>
        <v>95.15985800927578</v>
      </c>
      <c r="CL93">
        <f t="shared" si="57"/>
        <v>94.755156413738234</v>
      </c>
      <c r="CM93">
        <f t="shared" si="58"/>
        <v>141.93634649638335</v>
      </c>
      <c r="CN93">
        <f t="shared" si="36"/>
        <v>90</v>
      </c>
      <c r="CO93">
        <f t="shared" si="36"/>
        <v>110</v>
      </c>
      <c r="CP93" s="8">
        <f t="shared" si="37"/>
        <v>415111.81189787458</v>
      </c>
      <c r="CQ93" s="8">
        <f t="shared" si="38"/>
        <v>621807.36329548922</v>
      </c>
    </row>
    <row r="94" spans="1:95" x14ac:dyDescent="0.25">
      <c r="A94">
        <v>1686</v>
      </c>
      <c r="B94" s="8">
        <f>'2 - Eltis SlaveAssessment'!BX94</f>
        <v>3760</v>
      </c>
      <c r="C94" s="8">
        <f>'2 - Eltis SlaveAssessment'!BY94</f>
        <v>3171</v>
      </c>
      <c r="D94" s="8">
        <f>'2 - Eltis SlaveAssessment'!AT94</f>
        <v>1759</v>
      </c>
      <c r="E94" s="8">
        <f>'2 - Eltis SlaveAssessment'!AU94</f>
        <v>1515</v>
      </c>
      <c r="F94" s="8">
        <f>'2 - Eltis SlaveAssessment'!AV94</f>
        <v>1708</v>
      </c>
      <c r="G94" s="8">
        <f>'2 - Eltis SlaveAssessment'!AW94</f>
        <v>1391</v>
      </c>
      <c r="H94" s="8">
        <f>'2 - Eltis SlaveAssessment'!BJ94+'2 - Eltis SlaveAssessment'!BL94+'2 - Eltis SlaveAssessment'!BN94+'2 - Eltis SlaveAssessment'!BP94+'2 - Eltis SlaveAssessment'!BR94</f>
        <v>0</v>
      </c>
      <c r="I94" s="8">
        <f>'2 - Eltis SlaveAssessment'!BK94+'2 - Eltis SlaveAssessment'!BM94+'2 - Eltis SlaveAssessment'!BO94+'2 - Eltis SlaveAssessment'!BQ94+'2 - Eltis SlaveAssessment'!BS94</f>
        <v>0</v>
      </c>
      <c r="J94" s="8">
        <f>'2 - Eltis SlaveAssessment'!N94+'2 - Eltis SlaveAssessment'!P94+'2 - Eltis SlaveAssessment'!R94+'2 - Eltis SlaveAssessment'!T94+'2 - Eltis SlaveAssessment'!V94+'2 - Eltis SlaveAssessment'!X94+'2 - Eltis SlaveAssessment'!Z94+'2 - Eltis SlaveAssessment'!AB94+'2 - Eltis SlaveAssessment'!AD94+'2 - Eltis SlaveAssessment'!AF94+'2 - Eltis SlaveAssessment'!AH94+'2 - Eltis SlaveAssessment'!AJ94+'2 - Eltis SlaveAssessment'!AL94+'2 - Eltis SlaveAssessment'!AN94+'2 - Eltis SlaveAssessment'!AP94+'2 - Eltis SlaveAssessment'!AR94+'2 - Eltis SlaveAssessment'!AX94+'2 - Eltis SlaveAssessment'!AZ94+'2 - Eltis SlaveAssessment'!BB94+'2 - Eltis SlaveAssessment'!BD94+'2 - Eltis SlaveAssessment'!BF94+'2 - Eltis SlaveAssessment'!BH94</f>
        <v>293</v>
      </c>
      <c r="K94" s="8">
        <f>'2 - Eltis SlaveAssessment'!O94+'2 - Eltis SlaveAssessment'!Q94+'2 - Eltis SlaveAssessment'!S94+'2 - Eltis SlaveAssessment'!U94+'2 - Eltis SlaveAssessment'!W94+'2 - Eltis SlaveAssessment'!Y94+'2 - Eltis SlaveAssessment'!AA94+'2 - Eltis SlaveAssessment'!AC94+'2 - Eltis SlaveAssessment'!AE94+'2 - Eltis SlaveAssessment'!AG94+'2 - Eltis SlaveAssessment'!AI94+'2 - Eltis SlaveAssessment'!AK94+'2 - Eltis SlaveAssessment'!AM94+'2 - Eltis SlaveAssessment'!AO94+'2 - Eltis SlaveAssessment'!AQ94+'2 - Eltis SlaveAssessment'!AS94+'2 - Eltis SlaveAssessment'!AY94+'2 - Eltis SlaveAssessment'!BA94+'2 - Eltis SlaveAssessment'!BC94+'2 - Eltis SlaveAssessment'!BE94+'2 - Eltis SlaveAssessment'!BG94+'2 - Eltis SlaveAssessment'!BI94</f>
        <v>265</v>
      </c>
      <c r="M94" s="8">
        <f>'1 - Eltis SlaveVoyages'!GF94</f>
        <v>3761</v>
      </c>
      <c r="N94" s="8">
        <f>'1 - Eltis SlaveVoyages'!GG94</f>
        <v>3171</v>
      </c>
      <c r="O94" s="8">
        <f>'1 - Eltis SlaveVoyages'!BZ94</f>
        <v>1507</v>
      </c>
      <c r="P94" s="8">
        <f>'1 - Eltis SlaveVoyages'!CA94</f>
        <v>1297</v>
      </c>
      <c r="Q94" s="8">
        <f>'1 - Eltis SlaveVoyages'!CB94</f>
        <v>1924</v>
      </c>
      <c r="R94" s="8">
        <f>'1 - Eltis SlaveVoyages'!CC94</f>
        <v>1574</v>
      </c>
      <c r="S94" s="8">
        <f>'1 - Eltis SlaveVoyages'!EL94+'1 - Eltis SlaveVoyages'!EN94+'1 - Eltis SlaveVoyages'!EP94+'1 - Eltis SlaveVoyages'!ER94+'1 - Eltis SlaveVoyages'!ET94</f>
        <v>0</v>
      </c>
      <c r="T94" s="8">
        <f>'1 - Eltis SlaveVoyages'!EM94+'1 - Eltis SlaveVoyages'!EO94+'1 - Eltis SlaveVoyages'!EQ94+'1 - Eltis SlaveVoyages'!ES94+'1 - Eltis SlaveVoyages'!EU94</f>
        <v>0</v>
      </c>
      <c r="U94" s="8">
        <f>'1 - Eltis SlaveVoyages'!BR94+'1 - Eltis SlaveVoyages'!BT94+'1 - Eltis SlaveVoyages'!BV94+'1 - Eltis SlaveVoyages'!CF94+'1 - Eltis SlaveVoyages'!CH94+'1 - Eltis SlaveVoyages'!CJ94+'1 - Eltis SlaveVoyages'!CL94+'1 - Eltis SlaveVoyages'!CN94+'1 - Eltis SlaveVoyages'!CP94+'1 - Eltis SlaveVoyages'!CR94+'1 - Eltis SlaveVoyages'!CT94+'1 - Eltis SlaveVoyages'!CV94+'1 - Eltis SlaveVoyages'!CX94+'1 - Eltis SlaveVoyages'!CZ94+'1 - Eltis SlaveVoyages'!DB94+'1 - Eltis SlaveVoyages'!DD94+'1 - Eltis SlaveVoyages'!DF94+'1 - Eltis SlaveVoyages'!DH94+'1 - Eltis SlaveVoyages'!DJ94+'1 - Eltis SlaveVoyages'!DL94+'1 - Eltis SlaveVoyages'!DN94+'1 - Eltis SlaveVoyages'!DP94+'1 - Eltis SlaveVoyages'!DR94+'1 - Eltis SlaveVoyages'!DT94+'1 - Eltis SlaveVoyages'!DV94+'1 - Eltis SlaveVoyages'!DX94+'1 - Eltis SlaveVoyages'!DZ94+'1 - Eltis SlaveVoyages'!EB94+'1 - Eltis SlaveVoyages'!ED94+'1 - Eltis SlaveVoyages'!EF94+'1 - Eltis SlaveVoyages'!EH94+'1 - Eltis SlaveVoyages'!EJ94+'1 - Eltis SlaveVoyages'!FP94+'1 - Eltis SlaveVoyages'!FT94+'1 - Eltis SlaveVoyages'!FV94</f>
        <v>330</v>
      </c>
      <c r="V94" s="8">
        <f>'1 - Eltis SlaveVoyages'!BS94+'1 - Eltis SlaveVoyages'!BU94+'1 - Eltis SlaveVoyages'!BW94+'1 - Eltis SlaveVoyages'!CG94+'1 - Eltis SlaveVoyages'!CI94+'1 - Eltis SlaveVoyages'!CK94+'1 - Eltis SlaveVoyages'!CM94+'1 - Eltis SlaveVoyages'!CO94+'1 - Eltis SlaveVoyages'!CQ94+'1 - Eltis SlaveVoyages'!CS94+'1 - Eltis SlaveVoyages'!CU94+'1 - Eltis SlaveVoyages'!CW94+'1 - Eltis SlaveVoyages'!CY94+'1 - Eltis SlaveVoyages'!DA94+'1 - Eltis SlaveVoyages'!DC94+'1 - Eltis SlaveVoyages'!DE94+'1 - Eltis SlaveVoyages'!DG94+'1 - Eltis SlaveVoyages'!DI94+'1 - Eltis SlaveVoyages'!DK94+'1 - Eltis SlaveVoyages'!DM94+'1 - Eltis SlaveVoyages'!DO94+'1 - Eltis SlaveVoyages'!DQ94+'1 - Eltis SlaveVoyages'!DS94+'1 - Eltis SlaveVoyages'!DU94+'1 - Eltis SlaveVoyages'!DW94+'1 - Eltis SlaveVoyages'!DY94+'1 - Eltis SlaveVoyages'!EA94+'1 - Eltis SlaveVoyages'!EC94+'1 - Eltis SlaveVoyages'!EE94+'1 - Eltis SlaveVoyages'!EG94+'1 - Eltis SlaveVoyages'!EI94+'1 - Eltis SlaveVoyages'!EK94+'1 - Eltis SlaveVoyages'!FQ94+'1 - Eltis SlaveVoyages'!FU94+'1 - Eltis SlaveVoyages'!FW94</f>
        <v>300</v>
      </c>
      <c r="X94" s="8">
        <f>'3 - Paesie'!AB16</f>
        <v>972.22222222222217</v>
      </c>
      <c r="Y94" s="8">
        <f>'3 - Paesie'!AC16</f>
        <v>1029.4117647058822</v>
      </c>
      <c r="Z94" s="8">
        <f>'3 - Paesie'!AD16</f>
        <v>1000</v>
      </c>
      <c r="AA94" s="8">
        <f>'3 - Paesie'!AE16</f>
        <v>646.20141342756176</v>
      </c>
      <c r="AB94" s="8">
        <f>'3 - Paesie'!AF16</f>
        <v>699.24673531603071</v>
      </c>
      <c r="AC94" s="8">
        <f>'3 - Paesie'!AG16</f>
        <v>664.66431095406369</v>
      </c>
      <c r="AE94" s="11">
        <f t="shared" si="20"/>
        <v>4733.2222222222226</v>
      </c>
      <c r="AG94" s="51">
        <f t="shared" si="21"/>
        <v>4733.2222222222226</v>
      </c>
      <c r="AH94" s="52">
        <f t="shared" si="22"/>
        <v>3817.2014134275619</v>
      </c>
      <c r="AI94" s="52">
        <f t="shared" si="23"/>
        <v>1507</v>
      </c>
      <c r="AJ94" s="52">
        <f t="shared" si="24"/>
        <v>1297</v>
      </c>
      <c r="AK94" s="52">
        <f t="shared" si="25"/>
        <v>1924</v>
      </c>
      <c r="AL94" s="52">
        <f t="shared" si="26"/>
        <v>1574</v>
      </c>
      <c r="AM94" s="52">
        <f t="shared" si="27"/>
        <v>0</v>
      </c>
      <c r="AN94" s="52">
        <f t="shared" si="28"/>
        <v>0</v>
      </c>
      <c r="AO94" s="52">
        <f t="shared" si="29"/>
        <v>1302.2222222222222</v>
      </c>
      <c r="AP94" s="52">
        <f t="shared" si="30"/>
        <v>946.20141342756176</v>
      </c>
      <c r="AQ94" s="52">
        <f t="shared" si="31"/>
        <v>0</v>
      </c>
      <c r="AR94" s="56">
        <f t="shared" si="32"/>
        <v>0</v>
      </c>
      <c r="AT94" s="8" t="str">
        <f>IF('4 - Prijzen'!O98&gt;0,'4 - Prijzen'!O98,"")</f>
        <v/>
      </c>
      <c r="AU94" s="8">
        <f>IF('4 - Prijzen'!P98&gt;0,'4 - Prijzen'!P98,"")</f>
        <v>42</v>
      </c>
      <c r="AV94" s="8">
        <f>IF('4 - Prijzen'!BC98&gt;0,'4 - Prijzen'!BC98,"")</f>
        <v>237.96190476190475</v>
      </c>
      <c r="AW94" s="8">
        <f>IF('4 - Prijzen'!BD98&gt;0,'4 - Prijzen'!BD98,"")</f>
        <v>216</v>
      </c>
      <c r="AX94" s="8" t="str">
        <f>IF('4 - Prijzen'!BE98&gt;0,'4 - Prijzen'!BE98,"")</f>
        <v/>
      </c>
      <c r="AY94" s="8">
        <f>IF('4 - Prijzen'!BF98&gt;0,'4 - Prijzen'!BF98,"")</f>
        <v>210.30627659679905</v>
      </c>
      <c r="AZ94" s="8">
        <f>IF('4 - Prijzen'!BG98&gt;0,'4 - Prijzen'!BG98,"")</f>
        <v>177.13818169565437</v>
      </c>
      <c r="BA94" s="8">
        <f>IF('4 - Prijzen'!BV98&gt;0,'4 - Prijzen'!BV98,"")</f>
        <v>180</v>
      </c>
      <c r="BB94" s="8">
        <f>IF('4 - Prijzen'!BW98&gt;0,'4 - Prijzen'!BW98,"")</f>
        <v>190</v>
      </c>
      <c r="BE94" s="72">
        <v>42</v>
      </c>
      <c r="BF94" s="8">
        <f t="shared" si="48"/>
        <v>237.96190476190475</v>
      </c>
      <c r="BG94" s="11">
        <f t="shared" si="63"/>
        <v>180</v>
      </c>
      <c r="BH94" s="11"/>
      <c r="BI94" s="87">
        <f t="shared" si="34"/>
        <v>0.629</v>
      </c>
      <c r="BJ94" s="87">
        <f t="shared" si="35"/>
        <v>0.66666666666666663</v>
      </c>
      <c r="BK94" s="84">
        <f t="shared" si="33"/>
        <v>0.8763333333333333</v>
      </c>
      <c r="BL94" s="89"/>
      <c r="BM94" s="8">
        <f t="shared" si="40"/>
        <v>174210.9771111111</v>
      </c>
      <c r="BN94" s="8">
        <f t="shared" si="41"/>
        <v>55466.642</v>
      </c>
      <c r="BO94" s="8">
        <f t="shared" si="42"/>
        <v>70814.743999999992</v>
      </c>
      <c r="BP94" s="8">
        <f t="shared" si="43"/>
        <v>47929.591111111105</v>
      </c>
      <c r="BR94" s="8">
        <f t="shared" si="49"/>
        <v>270468.53212063486</v>
      </c>
      <c r="BS94" s="8">
        <f t="shared" si="50"/>
        <v>248282.75999999998</v>
      </c>
      <c r="BU94" s="11">
        <f t="shared" si="44"/>
        <v>215001.89012063487</v>
      </c>
      <c r="BV94" s="11">
        <f t="shared" si="45"/>
        <v>177468.016</v>
      </c>
      <c r="BX94" s="14">
        <f t="shared" si="59"/>
        <v>0.31838775558111693</v>
      </c>
      <c r="BY94" s="14">
        <f t="shared" si="60"/>
        <v>0.33977772182458427</v>
      </c>
      <c r="BZ94" s="14">
        <f t="shared" si="61"/>
        <v>0.40648841522101453</v>
      </c>
      <c r="CA94" s="14">
        <f t="shared" si="62"/>
        <v>0.41234397390277228</v>
      </c>
      <c r="CB94" s="8">
        <f t="shared" si="51"/>
        <v>675283.16133959487</v>
      </c>
      <c r="CC94" s="8">
        <f t="shared" si="52"/>
        <v>632772.18107793736</v>
      </c>
      <c r="CD94" s="8">
        <f t="shared" si="53"/>
        <v>436588.12737260346</v>
      </c>
      <c r="CE94" s="8">
        <f t="shared" si="54"/>
        <v>430388.2855866488</v>
      </c>
      <c r="CG94" s="11">
        <f t="shared" si="55"/>
        <v>430388.2855866488</v>
      </c>
      <c r="CH94" s="11">
        <f t="shared" si="56"/>
        <v>675283.16133959487</v>
      </c>
      <c r="CJ94">
        <f t="shared" si="46"/>
        <v>142.66880565403773</v>
      </c>
      <c r="CK94">
        <f t="shared" si="47"/>
        <v>92.239093555093561</v>
      </c>
      <c r="CL94">
        <f t="shared" si="57"/>
        <v>90.929237077861899</v>
      </c>
      <c r="CM94">
        <f t="shared" si="58"/>
        <v>142.66880565403773</v>
      </c>
      <c r="CN94">
        <f t="shared" si="36"/>
        <v>90</v>
      </c>
      <c r="CO94">
        <f t="shared" si="36"/>
        <v>110</v>
      </c>
      <c r="CP94" s="8">
        <f t="shared" si="37"/>
        <v>430388.2855866488</v>
      </c>
      <c r="CQ94" s="8">
        <f t="shared" si="38"/>
        <v>675283.16133959487</v>
      </c>
    </row>
    <row r="95" spans="1:95" x14ac:dyDescent="0.25">
      <c r="A95">
        <v>1687</v>
      </c>
      <c r="B95" s="8">
        <f>'2 - Eltis SlaveAssessment'!BX95</f>
        <v>6912</v>
      </c>
      <c r="C95" s="8">
        <f>'2 - Eltis SlaveAssessment'!BY95</f>
        <v>6043</v>
      </c>
      <c r="D95" s="8">
        <f>'2 - Eltis SlaveAssessment'!AT95</f>
        <v>5864</v>
      </c>
      <c r="E95" s="8">
        <f>'2 - Eltis SlaveAssessment'!AU95</f>
        <v>5089</v>
      </c>
      <c r="F95" s="8">
        <f>'2 - Eltis SlaveAssessment'!AV95</f>
        <v>524</v>
      </c>
      <c r="G95" s="8">
        <f>'2 - Eltis SlaveAssessment'!AW95</f>
        <v>477</v>
      </c>
      <c r="H95" s="8">
        <f>'2 - Eltis SlaveAssessment'!BJ95+'2 - Eltis SlaveAssessment'!BL95+'2 - Eltis SlaveAssessment'!BN95+'2 - Eltis SlaveAssessment'!BP95+'2 - Eltis SlaveAssessment'!BR95</f>
        <v>0</v>
      </c>
      <c r="I95" s="8">
        <f>'2 - Eltis SlaveAssessment'!BK95+'2 - Eltis SlaveAssessment'!BM95+'2 - Eltis SlaveAssessment'!BO95+'2 - Eltis SlaveAssessment'!BQ95+'2 - Eltis SlaveAssessment'!BS95</f>
        <v>0</v>
      </c>
      <c r="J95" s="8">
        <f>'2 - Eltis SlaveAssessment'!N95+'2 - Eltis SlaveAssessment'!P95+'2 - Eltis SlaveAssessment'!R95+'2 - Eltis SlaveAssessment'!T95+'2 - Eltis SlaveAssessment'!V95+'2 - Eltis SlaveAssessment'!X95+'2 - Eltis SlaveAssessment'!Z95+'2 - Eltis SlaveAssessment'!AB95+'2 - Eltis SlaveAssessment'!AD95+'2 - Eltis SlaveAssessment'!AF95+'2 - Eltis SlaveAssessment'!AH95+'2 - Eltis SlaveAssessment'!AJ95+'2 - Eltis SlaveAssessment'!AL95+'2 - Eltis SlaveAssessment'!AN95+'2 - Eltis SlaveAssessment'!AP95+'2 - Eltis SlaveAssessment'!AR95+'2 - Eltis SlaveAssessment'!AX95+'2 - Eltis SlaveAssessment'!AZ95+'2 - Eltis SlaveAssessment'!BB95+'2 - Eltis SlaveAssessment'!BD95+'2 - Eltis SlaveAssessment'!BF95+'2 - Eltis SlaveAssessment'!BH95</f>
        <v>524</v>
      </c>
      <c r="K95" s="8">
        <f>'2 - Eltis SlaveAssessment'!O95+'2 - Eltis SlaveAssessment'!Q95+'2 - Eltis SlaveAssessment'!S95+'2 - Eltis SlaveAssessment'!U95+'2 - Eltis SlaveAssessment'!W95+'2 - Eltis SlaveAssessment'!Y95+'2 - Eltis SlaveAssessment'!AA95+'2 - Eltis SlaveAssessment'!AC95+'2 - Eltis SlaveAssessment'!AE95+'2 - Eltis SlaveAssessment'!AG95+'2 - Eltis SlaveAssessment'!AI95+'2 - Eltis SlaveAssessment'!AK95+'2 - Eltis SlaveAssessment'!AM95+'2 - Eltis SlaveAssessment'!AO95+'2 - Eltis SlaveAssessment'!AQ95+'2 - Eltis SlaveAssessment'!AS95+'2 - Eltis SlaveAssessment'!AY95+'2 - Eltis SlaveAssessment'!BA95+'2 - Eltis SlaveAssessment'!BC95+'2 - Eltis SlaveAssessment'!BE95+'2 - Eltis SlaveAssessment'!BG95+'2 - Eltis SlaveAssessment'!BI95</f>
        <v>477</v>
      </c>
      <c r="M95" s="8">
        <f>'1 - Eltis SlaveVoyages'!GF95</f>
        <v>6912</v>
      </c>
      <c r="N95" s="8">
        <f>'1 - Eltis SlaveVoyages'!GG95</f>
        <v>6044</v>
      </c>
      <c r="O95" s="8">
        <f>'1 - Eltis SlaveVoyages'!BZ95</f>
        <v>5864</v>
      </c>
      <c r="P95" s="8">
        <f>'1 - Eltis SlaveVoyages'!CA95</f>
        <v>5090</v>
      </c>
      <c r="Q95" s="8">
        <f>'1 - Eltis SlaveVoyages'!CB95</f>
        <v>524</v>
      </c>
      <c r="R95" s="8">
        <f>'1 - Eltis SlaveVoyages'!CC95</f>
        <v>477</v>
      </c>
      <c r="S95" s="8">
        <f>'1 - Eltis SlaveVoyages'!EL95+'1 - Eltis SlaveVoyages'!EN95+'1 - Eltis SlaveVoyages'!EP95+'1 - Eltis SlaveVoyages'!ER95+'1 - Eltis SlaveVoyages'!ET95</f>
        <v>0</v>
      </c>
      <c r="T95" s="8">
        <f>'1 - Eltis SlaveVoyages'!EM95+'1 - Eltis SlaveVoyages'!EO95+'1 - Eltis SlaveVoyages'!EQ95+'1 - Eltis SlaveVoyages'!ES95+'1 - Eltis SlaveVoyages'!EU95</f>
        <v>0</v>
      </c>
      <c r="U95" s="8">
        <f>'1 - Eltis SlaveVoyages'!BR95+'1 - Eltis SlaveVoyages'!BT95+'1 - Eltis SlaveVoyages'!BV95+'1 - Eltis SlaveVoyages'!CF95+'1 - Eltis SlaveVoyages'!CH95+'1 - Eltis SlaveVoyages'!CJ95+'1 - Eltis SlaveVoyages'!CL95+'1 - Eltis SlaveVoyages'!CN95+'1 - Eltis SlaveVoyages'!CP95+'1 - Eltis SlaveVoyages'!CR95+'1 - Eltis SlaveVoyages'!CT95+'1 - Eltis SlaveVoyages'!CV95+'1 - Eltis SlaveVoyages'!CX95+'1 - Eltis SlaveVoyages'!CZ95+'1 - Eltis SlaveVoyages'!DB95+'1 - Eltis SlaveVoyages'!DD95+'1 - Eltis SlaveVoyages'!DF95+'1 - Eltis SlaveVoyages'!DH95+'1 - Eltis SlaveVoyages'!DJ95+'1 - Eltis SlaveVoyages'!DL95+'1 - Eltis SlaveVoyages'!DN95+'1 - Eltis SlaveVoyages'!DP95+'1 - Eltis SlaveVoyages'!DR95+'1 - Eltis SlaveVoyages'!DT95+'1 - Eltis SlaveVoyages'!DV95+'1 - Eltis SlaveVoyages'!DX95+'1 - Eltis SlaveVoyages'!DZ95+'1 - Eltis SlaveVoyages'!EB95+'1 - Eltis SlaveVoyages'!ED95+'1 - Eltis SlaveVoyages'!EF95+'1 - Eltis SlaveVoyages'!EH95+'1 - Eltis SlaveVoyages'!EJ95+'1 - Eltis SlaveVoyages'!FP95+'1 - Eltis SlaveVoyages'!FT95+'1 - Eltis SlaveVoyages'!FV95</f>
        <v>524</v>
      </c>
      <c r="V95" s="8">
        <f>'1 - Eltis SlaveVoyages'!BS95+'1 - Eltis SlaveVoyages'!BU95+'1 - Eltis SlaveVoyages'!BW95+'1 - Eltis SlaveVoyages'!CG95+'1 - Eltis SlaveVoyages'!CI95+'1 - Eltis SlaveVoyages'!CK95+'1 - Eltis SlaveVoyages'!CM95+'1 - Eltis SlaveVoyages'!CO95+'1 - Eltis SlaveVoyages'!CQ95+'1 - Eltis SlaveVoyages'!CS95+'1 - Eltis SlaveVoyages'!CU95+'1 - Eltis SlaveVoyages'!CW95+'1 - Eltis SlaveVoyages'!CY95+'1 - Eltis SlaveVoyages'!DA95+'1 - Eltis SlaveVoyages'!DC95+'1 - Eltis SlaveVoyages'!DE95+'1 - Eltis SlaveVoyages'!DG95+'1 - Eltis SlaveVoyages'!DI95+'1 - Eltis SlaveVoyages'!DK95+'1 - Eltis SlaveVoyages'!DM95+'1 - Eltis SlaveVoyages'!DO95+'1 - Eltis SlaveVoyages'!DQ95+'1 - Eltis SlaveVoyages'!DS95+'1 - Eltis SlaveVoyages'!DU95+'1 - Eltis SlaveVoyages'!DW95+'1 - Eltis SlaveVoyages'!DY95+'1 - Eltis SlaveVoyages'!EA95+'1 - Eltis SlaveVoyages'!EC95+'1 - Eltis SlaveVoyages'!EE95+'1 - Eltis SlaveVoyages'!EG95+'1 - Eltis SlaveVoyages'!EI95+'1 - Eltis SlaveVoyages'!EK95+'1 - Eltis SlaveVoyages'!FQ95+'1 - Eltis SlaveVoyages'!FU95+'1 - Eltis SlaveVoyages'!FW95</f>
        <v>477</v>
      </c>
      <c r="X95" s="8">
        <f>'3 - Paesie'!AB17</f>
        <v>972.22222222222217</v>
      </c>
      <c r="Y95" s="8">
        <f>'3 - Paesie'!AC17</f>
        <v>1029.4117647058822</v>
      </c>
      <c r="Z95" s="8">
        <f>'3 - Paesie'!AD17</f>
        <v>1000</v>
      </c>
      <c r="AA95" s="8">
        <f>'3 - Paesie'!AE17</f>
        <v>646.20141342756176</v>
      </c>
      <c r="AB95" s="8">
        <f>'3 - Paesie'!AF17</f>
        <v>699.24673531603071</v>
      </c>
      <c r="AC95" s="8">
        <f>'3 - Paesie'!AG17</f>
        <v>664.66431095406369</v>
      </c>
      <c r="AE95" s="11">
        <f t="shared" si="20"/>
        <v>7884.2222222222226</v>
      </c>
      <c r="AG95" s="51">
        <f t="shared" si="21"/>
        <v>7884.2222222222226</v>
      </c>
      <c r="AH95" s="52">
        <f t="shared" si="22"/>
        <v>6690.2014134275614</v>
      </c>
      <c r="AI95" s="52">
        <f t="shared" si="23"/>
        <v>5864</v>
      </c>
      <c r="AJ95" s="52">
        <f t="shared" si="24"/>
        <v>5090</v>
      </c>
      <c r="AK95" s="52">
        <f t="shared" si="25"/>
        <v>524</v>
      </c>
      <c r="AL95" s="52">
        <f t="shared" si="26"/>
        <v>477</v>
      </c>
      <c r="AM95" s="52">
        <f t="shared" si="27"/>
        <v>0</v>
      </c>
      <c r="AN95" s="52">
        <f t="shared" si="28"/>
        <v>0</v>
      </c>
      <c r="AO95" s="52">
        <f t="shared" si="29"/>
        <v>1496.2222222222222</v>
      </c>
      <c r="AP95" s="52">
        <f t="shared" si="30"/>
        <v>1123.2014134275619</v>
      </c>
      <c r="AQ95" s="52">
        <f t="shared" si="31"/>
        <v>0</v>
      </c>
      <c r="AR95" s="56">
        <f t="shared" si="32"/>
        <v>0</v>
      </c>
      <c r="AT95" s="8" t="str">
        <f>IF('4 - Prijzen'!O99&gt;0,'4 - Prijzen'!O99,"")</f>
        <v/>
      </c>
      <c r="AU95" s="8">
        <f>IF('4 - Prijzen'!P99&gt;0,'4 - Prijzen'!P99,"")</f>
        <v>42</v>
      </c>
      <c r="AV95" s="8">
        <f>IF('4 - Prijzen'!BC99&gt;0,'4 - Prijzen'!BC99,"")</f>
        <v>237.96190476190475</v>
      </c>
      <c r="AW95" s="8">
        <f>IF('4 - Prijzen'!BD99&gt;0,'4 - Prijzen'!BD99,"")</f>
        <v>216</v>
      </c>
      <c r="AX95" s="8" t="str">
        <f>IF('4 - Prijzen'!BE99&gt;0,'4 - Prijzen'!BE99,"")</f>
        <v/>
      </c>
      <c r="AY95" s="8">
        <f>IF('4 - Prijzen'!BF99&gt;0,'4 - Prijzen'!BF99,"")</f>
        <v>210.30627659679905</v>
      </c>
      <c r="AZ95" s="8">
        <f>IF('4 - Prijzen'!BG99&gt;0,'4 - Prijzen'!BG99,"")</f>
        <v>177.13818169565437</v>
      </c>
      <c r="BA95" s="8">
        <f>IF('4 - Prijzen'!BV99&gt;0,'4 - Prijzen'!BV99,"")</f>
        <v>180</v>
      </c>
      <c r="BB95" s="8">
        <f>IF('4 - Prijzen'!BW99&gt;0,'4 - Prijzen'!BW99,"")</f>
        <v>190</v>
      </c>
      <c r="BE95" s="72">
        <v>42</v>
      </c>
      <c r="BF95" s="8">
        <f t="shared" si="48"/>
        <v>237.96190476190475</v>
      </c>
      <c r="BG95" s="11">
        <f t="shared" si="63"/>
        <v>180</v>
      </c>
      <c r="BH95" s="11"/>
      <c r="BI95" s="87">
        <f t="shared" si="34"/>
        <v>0.629</v>
      </c>
      <c r="BJ95" s="87">
        <f t="shared" si="35"/>
        <v>0.66666666666666663</v>
      </c>
      <c r="BK95" s="84">
        <f t="shared" si="33"/>
        <v>0.8763333333333333</v>
      </c>
      <c r="BL95" s="89"/>
      <c r="BM95" s="8">
        <f t="shared" si="40"/>
        <v>290186.68311111111</v>
      </c>
      <c r="BN95" s="8">
        <f t="shared" si="41"/>
        <v>215830.38399999999</v>
      </c>
      <c r="BO95" s="8">
        <f t="shared" si="42"/>
        <v>19286.344000000001</v>
      </c>
      <c r="BP95" s="8">
        <f t="shared" si="43"/>
        <v>55069.955111111107</v>
      </c>
      <c r="BR95" s="8">
        <f t="shared" si="49"/>
        <v>1061437.8014603173</v>
      </c>
      <c r="BS95" s="8">
        <f t="shared" si="50"/>
        <v>75241.98</v>
      </c>
      <c r="BU95" s="11">
        <f t="shared" si="44"/>
        <v>845607.41746031737</v>
      </c>
      <c r="BV95" s="11">
        <f t="shared" si="45"/>
        <v>55955.635999999999</v>
      </c>
      <c r="BX95" s="14">
        <f t="shared" si="59"/>
        <v>0.74376391668310826</v>
      </c>
      <c r="BY95" s="14">
        <f t="shared" si="60"/>
        <v>0.7608141646952693</v>
      </c>
      <c r="BZ95" s="14">
        <f t="shared" si="61"/>
        <v>6.6461850672228637E-2</v>
      </c>
      <c r="CA95" s="14">
        <f t="shared" si="62"/>
        <v>7.1298301878122486E-2</v>
      </c>
      <c r="CB95" s="8">
        <f t="shared" si="51"/>
        <v>1136929.8758554875</v>
      </c>
      <c r="CC95" s="8">
        <f t="shared" si="52"/>
        <v>1111450.6757363153</v>
      </c>
      <c r="CD95" s="8">
        <f t="shared" si="53"/>
        <v>841921.12368278205</v>
      </c>
      <c r="CE95" s="8">
        <f t="shared" si="54"/>
        <v>784810.22024410509</v>
      </c>
      <c r="CG95" s="11">
        <f t="shared" si="55"/>
        <v>784810.22024410509</v>
      </c>
      <c r="CH95" s="11">
        <f t="shared" si="56"/>
        <v>1136929.8758554875</v>
      </c>
      <c r="CJ95">
        <f t="shared" si="46"/>
        <v>144.20317487386041</v>
      </c>
      <c r="CK95">
        <f t="shared" si="47"/>
        <v>106.78556488549619</v>
      </c>
      <c r="CL95">
        <f t="shared" si="57"/>
        <v>99.541869587600345</v>
      </c>
      <c r="CM95">
        <f t="shared" si="58"/>
        <v>144.20317487386041</v>
      </c>
      <c r="CN95">
        <f t="shared" si="36"/>
        <v>90</v>
      </c>
      <c r="CO95">
        <f t="shared" si="36"/>
        <v>110</v>
      </c>
      <c r="CP95" s="8">
        <f t="shared" si="37"/>
        <v>784810.22024410509</v>
      </c>
      <c r="CQ95" s="8">
        <f t="shared" si="38"/>
        <v>1136929.8758554875</v>
      </c>
    </row>
    <row r="96" spans="1:95" x14ac:dyDescent="0.25">
      <c r="A96">
        <v>1688</v>
      </c>
      <c r="B96" s="8">
        <f>'2 - Eltis SlaveAssessment'!BX96</f>
        <v>5867</v>
      </c>
      <c r="C96" s="8">
        <f>'2 - Eltis SlaveAssessment'!BY96</f>
        <v>5140</v>
      </c>
      <c r="D96" s="8">
        <f>'2 - Eltis SlaveAssessment'!AT96</f>
        <v>4778</v>
      </c>
      <c r="E96" s="8">
        <f>'2 - Eltis SlaveAssessment'!AU96</f>
        <v>4206</v>
      </c>
      <c r="F96" s="8">
        <f>'2 - Eltis SlaveAssessment'!AV96</f>
        <v>1089</v>
      </c>
      <c r="G96" s="8">
        <f>'2 - Eltis SlaveAssessment'!AW96</f>
        <v>934</v>
      </c>
      <c r="H96" s="8">
        <f>'2 - Eltis SlaveAssessment'!BJ96+'2 - Eltis SlaveAssessment'!BL96+'2 - Eltis SlaveAssessment'!BN96+'2 - Eltis SlaveAssessment'!BP96+'2 - Eltis SlaveAssessment'!BR96</f>
        <v>0</v>
      </c>
      <c r="I96" s="8">
        <f>'2 - Eltis SlaveAssessment'!BK96+'2 - Eltis SlaveAssessment'!BM96+'2 - Eltis SlaveAssessment'!BO96+'2 - Eltis SlaveAssessment'!BQ96+'2 - Eltis SlaveAssessment'!BS96</f>
        <v>0</v>
      </c>
      <c r="J96" s="8">
        <f>'2 - Eltis SlaveAssessment'!N96+'2 - Eltis SlaveAssessment'!P96+'2 - Eltis SlaveAssessment'!R96+'2 - Eltis SlaveAssessment'!T96+'2 - Eltis SlaveAssessment'!V96+'2 - Eltis SlaveAssessment'!X96+'2 - Eltis SlaveAssessment'!Z96+'2 - Eltis SlaveAssessment'!AB96+'2 - Eltis SlaveAssessment'!AD96+'2 - Eltis SlaveAssessment'!AF96+'2 - Eltis SlaveAssessment'!AH96+'2 - Eltis SlaveAssessment'!AJ96+'2 - Eltis SlaveAssessment'!AL96+'2 - Eltis SlaveAssessment'!AN96+'2 - Eltis SlaveAssessment'!AP96+'2 - Eltis SlaveAssessment'!AR96+'2 - Eltis SlaveAssessment'!AX96+'2 - Eltis SlaveAssessment'!AZ96+'2 - Eltis SlaveAssessment'!BB96+'2 - Eltis SlaveAssessment'!BD96+'2 - Eltis SlaveAssessment'!BF96+'2 - Eltis SlaveAssessment'!BH96</f>
        <v>0</v>
      </c>
      <c r="K96" s="8">
        <f>'2 - Eltis SlaveAssessment'!O96+'2 - Eltis SlaveAssessment'!Q96+'2 - Eltis SlaveAssessment'!S96+'2 - Eltis SlaveAssessment'!U96+'2 - Eltis SlaveAssessment'!W96+'2 - Eltis SlaveAssessment'!Y96+'2 - Eltis SlaveAssessment'!AA96+'2 - Eltis SlaveAssessment'!AC96+'2 - Eltis SlaveAssessment'!AE96+'2 - Eltis SlaveAssessment'!AG96+'2 - Eltis SlaveAssessment'!AI96+'2 - Eltis SlaveAssessment'!AK96+'2 - Eltis SlaveAssessment'!AM96+'2 - Eltis SlaveAssessment'!AO96+'2 - Eltis SlaveAssessment'!AQ96+'2 - Eltis SlaveAssessment'!AS96+'2 - Eltis SlaveAssessment'!AY96+'2 - Eltis SlaveAssessment'!BA96+'2 - Eltis SlaveAssessment'!BC96+'2 - Eltis SlaveAssessment'!BE96+'2 - Eltis SlaveAssessment'!BG96+'2 - Eltis SlaveAssessment'!BI96</f>
        <v>0</v>
      </c>
      <c r="M96" s="8">
        <f>'1 - Eltis SlaveVoyages'!GF96</f>
        <v>4885</v>
      </c>
      <c r="N96" s="8">
        <f>'1 - Eltis SlaveVoyages'!GG96</f>
        <v>4306</v>
      </c>
      <c r="O96" s="8">
        <f>'1 - Eltis SlaveVoyages'!BZ96</f>
        <v>3911</v>
      </c>
      <c r="P96" s="8">
        <f>'1 - Eltis SlaveVoyages'!CA96</f>
        <v>3469</v>
      </c>
      <c r="Q96" s="8">
        <f>'1 - Eltis SlaveVoyages'!CB96</f>
        <v>974</v>
      </c>
      <c r="R96" s="8">
        <f>'1 - Eltis SlaveVoyages'!CC96</f>
        <v>837</v>
      </c>
      <c r="S96" s="8">
        <f>'1 - Eltis SlaveVoyages'!EL96+'1 - Eltis SlaveVoyages'!EN96+'1 - Eltis SlaveVoyages'!EP96+'1 - Eltis SlaveVoyages'!ER96+'1 - Eltis SlaveVoyages'!ET96</f>
        <v>0</v>
      </c>
      <c r="T96" s="8">
        <f>'1 - Eltis SlaveVoyages'!EM96+'1 - Eltis SlaveVoyages'!EO96+'1 - Eltis SlaveVoyages'!EQ96+'1 - Eltis SlaveVoyages'!ES96+'1 - Eltis SlaveVoyages'!EU96</f>
        <v>0</v>
      </c>
      <c r="U96" s="8">
        <f>'1 - Eltis SlaveVoyages'!BR96+'1 - Eltis SlaveVoyages'!BT96+'1 - Eltis SlaveVoyages'!BV96+'1 - Eltis SlaveVoyages'!CF96+'1 - Eltis SlaveVoyages'!CH96+'1 - Eltis SlaveVoyages'!CJ96+'1 - Eltis SlaveVoyages'!CL96+'1 - Eltis SlaveVoyages'!CN96+'1 - Eltis SlaveVoyages'!CP96+'1 - Eltis SlaveVoyages'!CR96+'1 - Eltis SlaveVoyages'!CT96+'1 - Eltis SlaveVoyages'!CV96+'1 - Eltis SlaveVoyages'!CX96+'1 - Eltis SlaveVoyages'!CZ96+'1 - Eltis SlaveVoyages'!DB96+'1 - Eltis SlaveVoyages'!DD96+'1 - Eltis SlaveVoyages'!DF96+'1 - Eltis SlaveVoyages'!DH96+'1 - Eltis SlaveVoyages'!DJ96+'1 - Eltis SlaveVoyages'!DL96+'1 - Eltis SlaveVoyages'!DN96+'1 - Eltis SlaveVoyages'!DP96+'1 - Eltis SlaveVoyages'!DR96+'1 - Eltis SlaveVoyages'!DT96+'1 - Eltis SlaveVoyages'!DV96+'1 - Eltis SlaveVoyages'!DX96+'1 - Eltis SlaveVoyages'!DZ96+'1 - Eltis SlaveVoyages'!EB96+'1 - Eltis SlaveVoyages'!ED96+'1 - Eltis SlaveVoyages'!EF96+'1 - Eltis SlaveVoyages'!EH96+'1 - Eltis SlaveVoyages'!EJ96+'1 - Eltis SlaveVoyages'!FP96+'1 - Eltis SlaveVoyages'!FT96+'1 - Eltis SlaveVoyages'!FV96</f>
        <v>0</v>
      </c>
      <c r="V96" s="8">
        <f>'1 - Eltis SlaveVoyages'!BS96+'1 - Eltis SlaveVoyages'!BU96+'1 - Eltis SlaveVoyages'!BW96+'1 - Eltis SlaveVoyages'!CG96+'1 - Eltis SlaveVoyages'!CI96+'1 - Eltis SlaveVoyages'!CK96+'1 - Eltis SlaveVoyages'!CM96+'1 - Eltis SlaveVoyages'!CO96+'1 - Eltis SlaveVoyages'!CQ96+'1 - Eltis SlaveVoyages'!CS96+'1 - Eltis SlaveVoyages'!CU96+'1 - Eltis SlaveVoyages'!CW96+'1 - Eltis SlaveVoyages'!CY96+'1 - Eltis SlaveVoyages'!DA96+'1 - Eltis SlaveVoyages'!DC96+'1 - Eltis SlaveVoyages'!DE96+'1 - Eltis SlaveVoyages'!DG96+'1 - Eltis SlaveVoyages'!DI96+'1 - Eltis SlaveVoyages'!DK96+'1 - Eltis SlaveVoyages'!DM96+'1 - Eltis SlaveVoyages'!DO96+'1 - Eltis SlaveVoyages'!DQ96+'1 - Eltis SlaveVoyages'!DS96+'1 - Eltis SlaveVoyages'!DU96+'1 - Eltis SlaveVoyages'!DW96+'1 - Eltis SlaveVoyages'!DY96+'1 - Eltis SlaveVoyages'!EA96+'1 - Eltis SlaveVoyages'!EC96+'1 - Eltis SlaveVoyages'!EE96+'1 - Eltis SlaveVoyages'!EG96+'1 - Eltis SlaveVoyages'!EI96+'1 - Eltis SlaveVoyages'!EK96+'1 - Eltis SlaveVoyages'!FQ96+'1 - Eltis SlaveVoyages'!FU96+'1 - Eltis SlaveVoyages'!FW96</f>
        <v>0</v>
      </c>
      <c r="X96" s="8">
        <f>'3 - Paesie'!AB18</f>
        <v>388.88888888888891</v>
      </c>
      <c r="Y96" s="8">
        <f>'3 - Paesie'!AC18</f>
        <v>411.76470588235293</v>
      </c>
      <c r="Z96" s="8">
        <f>'3 - Paesie'!AD18</f>
        <v>400</v>
      </c>
      <c r="AA96" s="8">
        <f>'3 - Paesie'!AE18</f>
        <v>258.48056537102474</v>
      </c>
      <c r="AB96" s="8">
        <f>'3 - Paesie'!AF18</f>
        <v>292.41994261274755</v>
      </c>
      <c r="AC96" s="8">
        <f>'3 - Paesie'!AG18</f>
        <v>265.86572438162545</v>
      </c>
      <c r="AE96" s="11">
        <f t="shared" si="20"/>
        <v>5273.8888888888887</v>
      </c>
      <c r="AG96" s="51">
        <f t="shared" si="21"/>
        <v>5273.8888888888887</v>
      </c>
      <c r="AH96" s="52">
        <f t="shared" si="22"/>
        <v>4564.4805653710246</v>
      </c>
      <c r="AI96" s="52">
        <f t="shared" si="23"/>
        <v>3911</v>
      </c>
      <c r="AJ96" s="52">
        <f t="shared" si="24"/>
        <v>3469</v>
      </c>
      <c r="AK96" s="52">
        <f t="shared" si="25"/>
        <v>974</v>
      </c>
      <c r="AL96" s="52">
        <f t="shared" si="26"/>
        <v>837</v>
      </c>
      <c r="AM96" s="52">
        <f t="shared" si="27"/>
        <v>0</v>
      </c>
      <c r="AN96" s="52">
        <f t="shared" si="28"/>
        <v>0</v>
      </c>
      <c r="AO96" s="52">
        <f t="shared" si="29"/>
        <v>388.88888888888891</v>
      </c>
      <c r="AP96" s="52">
        <f t="shared" si="30"/>
        <v>258.48056537102474</v>
      </c>
      <c r="AQ96" s="52">
        <f t="shared" si="31"/>
        <v>0</v>
      </c>
      <c r="AR96" s="56">
        <f t="shared" si="32"/>
        <v>0</v>
      </c>
      <c r="AT96" s="8" t="str">
        <f>IF('4 - Prijzen'!O100&gt;0,'4 - Prijzen'!O100,"")</f>
        <v/>
      </c>
      <c r="AU96" s="8">
        <f>IF('4 - Prijzen'!P100&gt;0,'4 - Prijzen'!P100,"")</f>
        <v>42</v>
      </c>
      <c r="AV96" s="8">
        <f>IF('4 - Prijzen'!BC100&gt;0,'4 - Prijzen'!BC100,"")</f>
        <v>237.96190476190475</v>
      </c>
      <c r="AW96" s="8">
        <f>IF('4 - Prijzen'!BD100&gt;0,'4 - Prijzen'!BD100,"")</f>
        <v>216</v>
      </c>
      <c r="AX96" s="8" t="str">
        <f>IF('4 - Prijzen'!BE100&gt;0,'4 - Prijzen'!BE100,"")</f>
        <v/>
      </c>
      <c r="AY96" s="8">
        <f>IF('4 - Prijzen'!BF100&gt;0,'4 - Prijzen'!BF100,"")</f>
        <v>210.30627659679905</v>
      </c>
      <c r="AZ96" s="8">
        <f>IF('4 - Prijzen'!BG100&gt;0,'4 - Prijzen'!BG100,"")</f>
        <v>177.13818169565437</v>
      </c>
      <c r="BA96" s="8">
        <f>IF('4 - Prijzen'!BV100&gt;0,'4 - Prijzen'!BV100,"")</f>
        <v>180</v>
      </c>
      <c r="BB96" s="8">
        <f>IF('4 - Prijzen'!BW100&gt;0,'4 - Prijzen'!BW100,"")</f>
        <v>190</v>
      </c>
      <c r="BE96" s="72">
        <v>42</v>
      </c>
      <c r="BF96" s="8">
        <f t="shared" si="48"/>
        <v>237.96190476190475</v>
      </c>
      <c r="BG96" s="11">
        <f t="shared" si="63"/>
        <v>180</v>
      </c>
      <c r="BH96" s="11"/>
      <c r="BI96" s="87">
        <f t="shared" si="34"/>
        <v>0.629</v>
      </c>
      <c r="BJ96" s="87">
        <f t="shared" si="35"/>
        <v>0.66666666666666663</v>
      </c>
      <c r="BK96" s="84">
        <f t="shared" si="33"/>
        <v>0.8763333333333333</v>
      </c>
      <c r="BL96" s="89"/>
      <c r="BM96" s="8">
        <f t="shared" si="40"/>
        <v>194110.75444444441</v>
      </c>
      <c r="BN96" s="8">
        <f t="shared" si="41"/>
        <v>143948.266</v>
      </c>
      <c r="BO96" s="8">
        <f t="shared" si="42"/>
        <v>35849.044000000002</v>
      </c>
      <c r="BP96" s="8">
        <f t="shared" si="43"/>
        <v>14313.444444444445</v>
      </c>
      <c r="BR96" s="8">
        <f t="shared" si="49"/>
        <v>723404.26979682536</v>
      </c>
      <c r="BS96" s="8">
        <f t="shared" si="50"/>
        <v>132028.38</v>
      </c>
      <c r="BU96" s="11">
        <f t="shared" si="44"/>
        <v>579456.00379682542</v>
      </c>
      <c r="BV96" s="11">
        <f t="shared" si="45"/>
        <v>96179.33600000001</v>
      </c>
      <c r="BX96" s="14">
        <f t="shared" si="59"/>
        <v>0.74157800484567582</v>
      </c>
      <c r="BY96" s="14">
        <f t="shared" si="60"/>
        <v>0.75999885426569269</v>
      </c>
      <c r="BZ96" s="14">
        <f t="shared" si="61"/>
        <v>0.18468345096386812</v>
      </c>
      <c r="CA96" s="14">
        <f t="shared" si="62"/>
        <v>0.18337245345067305</v>
      </c>
      <c r="CB96" s="8">
        <f t="shared" si="51"/>
        <v>781382.403483517</v>
      </c>
      <c r="CC96" s="8">
        <f t="shared" si="52"/>
        <v>762443.25967661233</v>
      </c>
      <c r="CD96" s="8">
        <f t="shared" si="53"/>
        <v>520779.3957608944</v>
      </c>
      <c r="CE96" s="8">
        <f t="shared" si="54"/>
        <v>524502.64033726382</v>
      </c>
      <c r="CG96" s="11">
        <f t="shared" si="55"/>
        <v>520779.3957608944</v>
      </c>
      <c r="CH96" s="11">
        <f t="shared" si="56"/>
        <v>781382.403483517</v>
      </c>
      <c r="CJ96">
        <f t="shared" si="46"/>
        <v>148.16057371435065</v>
      </c>
      <c r="CK96">
        <f t="shared" si="47"/>
        <v>98.746751540041075</v>
      </c>
      <c r="CL96">
        <f t="shared" si="57"/>
        <v>98.746751540041075</v>
      </c>
      <c r="CM96">
        <f t="shared" si="58"/>
        <v>148.16057371435065</v>
      </c>
      <c r="CN96">
        <f t="shared" si="36"/>
        <v>90</v>
      </c>
      <c r="CO96">
        <f t="shared" si="36"/>
        <v>110</v>
      </c>
      <c r="CP96" s="8">
        <f t="shared" si="37"/>
        <v>520779.3957608944</v>
      </c>
      <c r="CQ96" s="8">
        <f t="shared" si="38"/>
        <v>781382.403483517</v>
      </c>
    </row>
    <row r="97" spans="1:95" x14ac:dyDescent="0.25">
      <c r="A97">
        <v>1689</v>
      </c>
      <c r="B97" s="8">
        <f>'2 - Eltis SlaveAssessment'!BX97</f>
        <v>2581</v>
      </c>
      <c r="C97" s="8">
        <f>'2 - Eltis SlaveAssessment'!BY97</f>
        <v>2312</v>
      </c>
      <c r="D97" s="8">
        <f>'2 - Eltis SlaveAssessment'!AT97</f>
        <v>482</v>
      </c>
      <c r="E97" s="8">
        <f>'2 - Eltis SlaveAssessment'!AU97</f>
        <v>414</v>
      </c>
      <c r="F97" s="8">
        <f>'2 - Eltis SlaveAssessment'!AV97</f>
        <v>2099</v>
      </c>
      <c r="G97" s="8">
        <f>'2 - Eltis SlaveAssessment'!AW97</f>
        <v>1898</v>
      </c>
      <c r="H97" s="8">
        <f>'2 - Eltis SlaveAssessment'!BJ97+'2 - Eltis SlaveAssessment'!BL97+'2 - Eltis SlaveAssessment'!BN97+'2 - Eltis SlaveAssessment'!BP97+'2 - Eltis SlaveAssessment'!BR97</f>
        <v>0</v>
      </c>
      <c r="I97" s="8">
        <f>'2 - Eltis SlaveAssessment'!BK97+'2 - Eltis SlaveAssessment'!BM97+'2 - Eltis SlaveAssessment'!BO97+'2 - Eltis SlaveAssessment'!BQ97+'2 - Eltis SlaveAssessment'!BS97</f>
        <v>0</v>
      </c>
      <c r="J97" s="8">
        <f>'2 - Eltis SlaveAssessment'!N97+'2 - Eltis SlaveAssessment'!P97+'2 - Eltis SlaveAssessment'!R97+'2 - Eltis SlaveAssessment'!T97+'2 - Eltis SlaveAssessment'!V97+'2 - Eltis SlaveAssessment'!X97+'2 - Eltis SlaveAssessment'!Z97+'2 - Eltis SlaveAssessment'!AB97+'2 - Eltis SlaveAssessment'!AD97+'2 - Eltis SlaveAssessment'!AF97+'2 - Eltis SlaveAssessment'!AH97+'2 - Eltis SlaveAssessment'!AJ97+'2 - Eltis SlaveAssessment'!AL97+'2 - Eltis SlaveAssessment'!AN97+'2 - Eltis SlaveAssessment'!AP97+'2 - Eltis SlaveAssessment'!AR97+'2 - Eltis SlaveAssessment'!AX97+'2 - Eltis SlaveAssessment'!AZ97+'2 - Eltis SlaveAssessment'!BB97+'2 - Eltis SlaveAssessment'!BD97+'2 - Eltis SlaveAssessment'!BF97+'2 - Eltis SlaveAssessment'!BH97</f>
        <v>0</v>
      </c>
      <c r="K97" s="8">
        <f>'2 - Eltis SlaveAssessment'!O97+'2 - Eltis SlaveAssessment'!Q97+'2 - Eltis SlaveAssessment'!S97+'2 - Eltis SlaveAssessment'!U97+'2 - Eltis SlaveAssessment'!W97+'2 - Eltis SlaveAssessment'!Y97+'2 - Eltis SlaveAssessment'!AA97+'2 - Eltis SlaveAssessment'!AC97+'2 - Eltis SlaveAssessment'!AE97+'2 - Eltis SlaveAssessment'!AG97+'2 - Eltis SlaveAssessment'!AI97+'2 - Eltis SlaveAssessment'!AK97+'2 - Eltis SlaveAssessment'!AM97+'2 - Eltis SlaveAssessment'!AO97+'2 - Eltis SlaveAssessment'!AQ97+'2 - Eltis SlaveAssessment'!AS97+'2 - Eltis SlaveAssessment'!AY97+'2 - Eltis SlaveAssessment'!BA97+'2 - Eltis SlaveAssessment'!BC97+'2 - Eltis SlaveAssessment'!BE97+'2 - Eltis SlaveAssessment'!BG97+'2 - Eltis SlaveAssessment'!BI97</f>
        <v>0</v>
      </c>
      <c r="M97" s="8">
        <f>'1 - Eltis SlaveVoyages'!GF97</f>
        <v>2580</v>
      </c>
      <c r="N97" s="8">
        <f>'1 - Eltis SlaveVoyages'!GG97</f>
        <v>2312</v>
      </c>
      <c r="O97" s="8">
        <f>'1 - Eltis SlaveVoyages'!BZ97</f>
        <v>481</v>
      </c>
      <c r="P97" s="8">
        <f>'1 - Eltis SlaveVoyages'!CA97</f>
        <v>414</v>
      </c>
      <c r="Q97" s="8">
        <f>'1 - Eltis SlaveVoyages'!CB97</f>
        <v>2099</v>
      </c>
      <c r="R97" s="8">
        <f>'1 - Eltis SlaveVoyages'!CC97</f>
        <v>1898</v>
      </c>
      <c r="S97" s="8">
        <f>'1 - Eltis SlaveVoyages'!EL97+'1 - Eltis SlaveVoyages'!EN97+'1 - Eltis SlaveVoyages'!EP97+'1 - Eltis SlaveVoyages'!ER97+'1 - Eltis SlaveVoyages'!ET97</f>
        <v>0</v>
      </c>
      <c r="T97" s="8">
        <f>'1 - Eltis SlaveVoyages'!EM97+'1 - Eltis SlaveVoyages'!EO97+'1 - Eltis SlaveVoyages'!EQ97+'1 - Eltis SlaveVoyages'!ES97+'1 - Eltis SlaveVoyages'!EU97</f>
        <v>0</v>
      </c>
      <c r="U97" s="8">
        <f>'1 - Eltis SlaveVoyages'!BR97+'1 - Eltis SlaveVoyages'!BT97+'1 - Eltis SlaveVoyages'!BV97+'1 - Eltis SlaveVoyages'!CF97+'1 - Eltis SlaveVoyages'!CH97+'1 - Eltis SlaveVoyages'!CJ97+'1 - Eltis SlaveVoyages'!CL97+'1 - Eltis SlaveVoyages'!CN97+'1 - Eltis SlaveVoyages'!CP97+'1 - Eltis SlaveVoyages'!CR97+'1 - Eltis SlaveVoyages'!CT97+'1 - Eltis SlaveVoyages'!CV97+'1 - Eltis SlaveVoyages'!CX97+'1 - Eltis SlaveVoyages'!CZ97+'1 - Eltis SlaveVoyages'!DB97+'1 - Eltis SlaveVoyages'!DD97+'1 - Eltis SlaveVoyages'!DF97+'1 - Eltis SlaveVoyages'!DH97+'1 - Eltis SlaveVoyages'!DJ97+'1 - Eltis SlaveVoyages'!DL97+'1 - Eltis SlaveVoyages'!DN97+'1 - Eltis SlaveVoyages'!DP97+'1 - Eltis SlaveVoyages'!DR97+'1 - Eltis SlaveVoyages'!DT97+'1 - Eltis SlaveVoyages'!DV97+'1 - Eltis SlaveVoyages'!DX97+'1 - Eltis SlaveVoyages'!DZ97+'1 - Eltis SlaveVoyages'!EB97+'1 - Eltis SlaveVoyages'!ED97+'1 - Eltis SlaveVoyages'!EF97+'1 - Eltis SlaveVoyages'!EH97+'1 - Eltis SlaveVoyages'!EJ97+'1 - Eltis SlaveVoyages'!FP97+'1 - Eltis SlaveVoyages'!FT97+'1 - Eltis SlaveVoyages'!FV97</f>
        <v>0</v>
      </c>
      <c r="V97" s="8">
        <f>'1 - Eltis SlaveVoyages'!BS97+'1 - Eltis SlaveVoyages'!BU97+'1 - Eltis SlaveVoyages'!BW97+'1 - Eltis SlaveVoyages'!CG97+'1 - Eltis SlaveVoyages'!CI97+'1 - Eltis SlaveVoyages'!CK97+'1 - Eltis SlaveVoyages'!CM97+'1 - Eltis SlaveVoyages'!CO97+'1 - Eltis SlaveVoyages'!CQ97+'1 - Eltis SlaveVoyages'!CS97+'1 - Eltis SlaveVoyages'!CU97+'1 - Eltis SlaveVoyages'!CW97+'1 - Eltis SlaveVoyages'!CY97+'1 - Eltis SlaveVoyages'!DA97+'1 - Eltis SlaveVoyages'!DC97+'1 - Eltis SlaveVoyages'!DE97+'1 - Eltis SlaveVoyages'!DG97+'1 - Eltis SlaveVoyages'!DI97+'1 - Eltis SlaveVoyages'!DK97+'1 - Eltis SlaveVoyages'!DM97+'1 - Eltis SlaveVoyages'!DO97+'1 - Eltis SlaveVoyages'!DQ97+'1 - Eltis SlaveVoyages'!DS97+'1 - Eltis SlaveVoyages'!DU97+'1 - Eltis SlaveVoyages'!DW97+'1 - Eltis SlaveVoyages'!DY97+'1 - Eltis SlaveVoyages'!EA97+'1 - Eltis SlaveVoyages'!EC97+'1 - Eltis SlaveVoyages'!EE97+'1 - Eltis SlaveVoyages'!EG97+'1 - Eltis SlaveVoyages'!EI97+'1 - Eltis SlaveVoyages'!EK97+'1 - Eltis SlaveVoyages'!FQ97+'1 - Eltis SlaveVoyages'!FU97+'1 - Eltis SlaveVoyages'!FW97</f>
        <v>0</v>
      </c>
      <c r="X97" s="8">
        <f>'3 - Paesie'!AB19</f>
        <v>388.88888888888891</v>
      </c>
      <c r="Y97" s="8">
        <f>'3 - Paesie'!AC19</f>
        <v>411.76470588235293</v>
      </c>
      <c r="Z97" s="8">
        <f>'3 - Paesie'!AD19</f>
        <v>400</v>
      </c>
      <c r="AA97" s="8">
        <f>'3 - Paesie'!AE19</f>
        <v>258.48056537102474</v>
      </c>
      <c r="AB97" s="8">
        <f>'3 - Paesie'!AF19</f>
        <v>292.41994261274755</v>
      </c>
      <c r="AC97" s="8">
        <f>'3 - Paesie'!AG19</f>
        <v>265.86572438162545</v>
      </c>
      <c r="AE97" s="11">
        <f t="shared" si="20"/>
        <v>2968.8888888888887</v>
      </c>
      <c r="AG97" s="51">
        <f t="shared" si="21"/>
        <v>2968.8888888888887</v>
      </c>
      <c r="AH97" s="52">
        <f t="shared" si="22"/>
        <v>2570.4805653710246</v>
      </c>
      <c r="AI97" s="52">
        <f t="shared" si="23"/>
        <v>481</v>
      </c>
      <c r="AJ97" s="52">
        <f t="shared" si="24"/>
        <v>414</v>
      </c>
      <c r="AK97" s="52">
        <f t="shared" si="25"/>
        <v>2099</v>
      </c>
      <c r="AL97" s="52">
        <f t="shared" si="26"/>
        <v>1898</v>
      </c>
      <c r="AM97" s="52">
        <f t="shared" si="27"/>
        <v>0</v>
      </c>
      <c r="AN97" s="52">
        <f t="shared" si="28"/>
        <v>0</v>
      </c>
      <c r="AO97" s="52">
        <f t="shared" si="29"/>
        <v>388.88888888888891</v>
      </c>
      <c r="AP97" s="52">
        <f t="shared" si="30"/>
        <v>258.48056537102474</v>
      </c>
      <c r="AQ97" s="52">
        <f t="shared" si="31"/>
        <v>0</v>
      </c>
      <c r="AR97" s="56">
        <f t="shared" si="32"/>
        <v>0</v>
      </c>
      <c r="AT97" s="8" t="str">
        <f>IF('4 - Prijzen'!O101&gt;0,'4 - Prijzen'!O101,"")</f>
        <v/>
      </c>
      <c r="AU97" s="8">
        <f>IF('4 - Prijzen'!P101&gt;0,'4 - Prijzen'!P101,"")</f>
        <v>42</v>
      </c>
      <c r="AV97" s="8">
        <f>IF('4 - Prijzen'!BC101&gt;0,'4 - Prijzen'!BC101,"")</f>
        <v>237.96190476190475</v>
      </c>
      <c r="AW97" s="8">
        <f>IF('4 - Prijzen'!BD101&gt;0,'4 - Prijzen'!BD101,"")</f>
        <v>216</v>
      </c>
      <c r="AX97" s="8" t="str">
        <f>IF('4 - Prijzen'!BE101&gt;0,'4 - Prijzen'!BE101,"")</f>
        <v/>
      </c>
      <c r="AY97" s="8">
        <f>IF('4 - Prijzen'!BF101&gt;0,'4 - Prijzen'!BF101,"")</f>
        <v>210.30627659679905</v>
      </c>
      <c r="AZ97" s="8">
        <f>IF('4 - Prijzen'!BG101&gt;0,'4 - Prijzen'!BG101,"")</f>
        <v>177.13818169565437</v>
      </c>
      <c r="BA97" s="8">
        <f>IF('4 - Prijzen'!BV101&gt;0,'4 - Prijzen'!BV101,"")</f>
        <v>195</v>
      </c>
      <c r="BB97" s="8">
        <f>IF('4 - Prijzen'!BW101&gt;0,'4 - Prijzen'!BW101,"")</f>
        <v>190</v>
      </c>
      <c r="BE97" s="72">
        <v>42</v>
      </c>
      <c r="BF97" s="8">
        <f t="shared" si="48"/>
        <v>237.96190476190475</v>
      </c>
      <c r="BG97" s="11">
        <f t="shared" si="63"/>
        <v>195</v>
      </c>
      <c r="BH97" s="11"/>
      <c r="BI97" s="87">
        <f t="shared" si="34"/>
        <v>0.629</v>
      </c>
      <c r="BJ97" s="87">
        <f t="shared" si="35"/>
        <v>0.66666666666666663</v>
      </c>
      <c r="BK97" s="84">
        <f t="shared" si="33"/>
        <v>0.8763333333333333</v>
      </c>
      <c r="BL97" s="89"/>
      <c r="BM97" s="8">
        <f t="shared" si="40"/>
        <v>109272.92444444443</v>
      </c>
      <c r="BN97" s="8">
        <f t="shared" si="41"/>
        <v>17703.685999999998</v>
      </c>
      <c r="BO97" s="8">
        <f t="shared" si="42"/>
        <v>77255.793999999994</v>
      </c>
      <c r="BP97" s="8">
        <f t="shared" si="43"/>
        <v>14313.444444444445</v>
      </c>
      <c r="BR97" s="8">
        <f t="shared" si="49"/>
        <v>86333.054971428559</v>
      </c>
      <c r="BS97" s="8">
        <f t="shared" si="50"/>
        <v>324339.73</v>
      </c>
      <c r="BU97" s="11">
        <f t="shared" si="44"/>
        <v>68629.368971428557</v>
      </c>
      <c r="BV97" s="11">
        <f t="shared" si="45"/>
        <v>247083.93599999999</v>
      </c>
      <c r="BX97" s="14">
        <f t="shared" si="59"/>
        <v>0.16201347305389222</v>
      </c>
      <c r="BY97" s="14">
        <f t="shared" si="60"/>
        <v>0.16105937760328604</v>
      </c>
      <c r="BZ97" s="14">
        <f t="shared" si="61"/>
        <v>0.70699850299401201</v>
      </c>
      <c r="CA97" s="14">
        <f t="shared" si="62"/>
        <v>0.73838333017158664</v>
      </c>
      <c r="CB97" s="8">
        <f t="shared" si="51"/>
        <v>423602.85029257822</v>
      </c>
      <c r="CC97" s="8">
        <f t="shared" si="52"/>
        <v>426112.2201805177</v>
      </c>
      <c r="CD97" s="8">
        <f t="shared" si="53"/>
        <v>349482.96913450846</v>
      </c>
      <c r="CE97" s="8">
        <f t="shared" si="54"/>
        <v>334628.26949598419</v>
      </c>
      <c r="CG97" s="11">
        <f t="shared" si="55"/>
        <v>334628.26949598419</v>
      </c>
      <c r="CH97" s="11">
        <f t="shared" si="56"/>
        <v>426112.2201805177</v>
      </c>
      <c r="CJ97">
        <f t="shared" si="46"/>
        <v>142.68060077220073</v>
      </c>
      <c r="CK97">
        <f t="shared" si="47"/>
        <v>117.71507193901857</v>
      </c>
      <c r="CL97">
        <f t="shared" si="57"/>
        <v>112.71161771945576</v>
      </c>
      <c r="CM97">
        <f t="shared" si="58"/>
        <v>143.52582266559355</v>
      </c>
      <c r="CN97">
        <f t="shared" si="36"/>
        <v>90</v>
      </c>
      <c r="CO97">
        <f t="shared" si="36"/>
        <v>110</v>
      </c>
      <c r="CP97" s="8">
        <f t="shared" si="37"/>
        <v>334628.26949598419</v>
      </c>
      <c r="CQ97" s="8">
        <f t="shared" si="38"/>
        <v>426112.2201805177</v>
      </c>
    </row>
    <row r="98" spans="1:95" x14ac:dyDescent="0.25">
      <c r="A98">
        <v>1690</v>
      </c>
      <c r="B98" s="8">
        <f>'2 - Eltis SlaveAssessment'!BX98</f>
        <v>467</v>
      </c>
      <c r="C98" s="8">
        <f>'2 - Eltis SlaveAssessment'!BY98</f>
        <v>393</v>
      </c>
      <c r="D98" s="8">
        <f>'2 - Eltis SlaveAssessment'!AT98</f>
        <v>467</v>
      </c>
      <c r="E98" s="8">
        <f>'2 - Eltis SlaveAssessment'!AU98</f>
        <v>393</v>
      </c>
      <c r="F98" s="8">
        <f>'2 - Eltis SlaveAssessment'!AV98</f>
        <v>0</v>
      </c>
      <c r="G98" s="8">
        <f>'2 - Eltis SlaveAssessment'!AW98</f>
        <v>0</v>
      </c>
      <c r="H98" s="8">
        <f>'2 - Eltis SlaveAssessment'!BJ98+'2 - Eltis SlaveAssessment'!BL98+'2 - Eltis SlaveAssessment'!BN98+'2 - Eltis SlaveAssessment'!BP98+'2 - Eltis SlaveAssessment'!BR98</f>
        <v>0</v>
      </c>
      <c r="I98" s="8">
        <f>'2 - Eltis SlaveAssessment'!BK98+'2 - Eltis SlaveAssessment'!BM98+'2 - Eltis SlaveAssessment'!BO98+'2 - Eltis SlaveAssessment'!BQ98+'2 - Eltis SlaveAssessment'!BS98</f>
        <v>0</v>
      </c>
      <c r="J98" s="8">
        <f>'2 - Eltis SlaveAssessment'!N98+'2 - Eltis SlaveAssessment'!P98+'2 - Eltis SlaveAssessment'!R98+'2 - Eltis SlaveAssessment'!T98+'2 - Eltis SlaveAssessment'!V98+'2 - Eltis SlaveAssessment'!X98+'2 - Eltis SlaveAssessment'!Z98+'2 - Eltis SlaveAssessment'!AB98+'2 - Eltis SlaveAssessment'!AD98+'2 - Eltis SlaveAssessment'!AF98+'2 - Eltis SlaveAssessment'!AH98+'2 - Eltis SlaveAssessment'!AJ98+'2 - Eltis SlaveAssessment'!AL98+'2 - Eltis SlaveAssessment'!AN98+'2 - Eltis SlaveAssessment'!AP98+'2 - Eltis SlaveAssessment'!AR98+'2 - Eltis SlaveAssessment'!AX98+'2 - Eltis SlaveAssessment'!AZ98+'2 - Eltis SlaveAssessment'!BB98+'2 - Eltis SlaveAssessment'!BD98+'2 - Eltis SlaveAssessment'!BF98+'2 - Eltis SlaveAssessment'!BH98</f>
        <v>0</v>
      </c>
      <c r="K98" s="8">
        <f>'2 - Eltis SlaveAssessment'!O98+'2 - Eltis SlaveAssessment'!Q98+'2 - Eltis SlaveAssessment'!S98+'2 - Eltis SlaveAssessment'!U98+'2 - Eltis SlaveAssessment'!W98+'2 - Eltis SlaveAssessment'!Y98+'2 - Eltis SlaveAssessment'!AA98+'2 - Eltis SlaveAssessment'!AC98+'2 - Eltis SlaveAssessment'!AE98+'2 - Eltis SlaveAssessment'!AG98+'2 - Eltis SlaveAssessment'!AI98+'2 - Eltis SlaveAssessment'!AK98+'2 - Eltis SlaveAssessment'!AM98+'2 - Eltis SlaveAssessment'!AO98+'2 - Eltis SlaveAssessment'!AQ98+'2 - Eltis SlaveAssessment'!AS98+'2 - Eltis SlaveAssessment'!AY98+'2 - Eltis SlaveAssessment'!BA98+'2 - Eltis SlaveAssessment'!BC98+'2 - Eltis SlaveAssessment'!BE98+'2 - Eltis SlaveAssessment'!BG98+'2 - Eltis SlaveAssessment'!BI98</f>
        <v>0</v>
      </c>
      <c r="M98" s="8">
        <f>'1 - Eltis SlaveVoyages'!GF98</f>
        <v>467</v>
      </c>
      <c r="N98" s="8">
        <f>'1 - Eltis SlaveVoyages'!GG98</f>
        <v>394</v>
      </c>
      <c r="O98" s="8">
        <f>'1 - Eltis SlaveVoyages'!BZ98</f>
        <v>467</v>
      </c>
      <c r="P98" s="8">
        <f>'1 - Eltis SlaveVoyages'!CA98</f>
        <v>394</v>
      </c>
      <c r="Q98" s="8">
        <f>'1 - Eltis SlaveVoyages'!CB98</f>
        <v>0</v>
      </c>
      <c r="R98" s="8">
        <f>'1 - Eltis SlaveVoyages'!CC98</f>
        <v>0</v>
      </c>
      <c r="S98" s="8">
        <f>'1 - Eltis SlaveVoyages'!EL98+'1 - Eltis SlaveVoyages'!EN98+'1 - Eltis SlaveVoyages'!EP98+'1 - Eltis SlaveVoyages'!ER98+'1 - Eltis SlaveVoyages'!ET98</f>
        <v>0</v>
      </c>
      <c r="T98" s="8">
        <f>'1 - Eltis SlaveVoyages'!EM98+'1 - Eltis SlaveVoyages'!EO98+'1 - Eltis SlaveVoyages'!EQ98+'1 - Eltis SlaveVoyages'!ES98+'1 - Eltis SlaveVoyages'!EU98</f>
        <v>0</v>
      </c>
      <c r="U98" s="8">
        <f>'1 - Eltis SlaveVoyages'!BR98+'1 - Eltis SlaveVoyages'!BT98+'1 - Eltis SlaveVoyages'!BV98+'1 - Eltis SlaveVoyages'!CF98+'1 - Eltis SlaveVoyages'!CH98+'1 - Eltis SlaveVoyages'!CJ98+'1 - Eltis SlaveVoyages'!CL98+'1 - Eltis SlaveVoyages'!CN98+'1 - Eltis SlaveVoyages'!CP98+'1 - Eltis SlaveVoyages'!CR98+'1 - Eltis SlaveVoyages'!CT98+'1 - Eltis SlaveVoyages'!CV98+'1 - Eltis SlaveVoyages'!CX98+'1 - Eltis SlaveVoyages'!CZ98+'1 - Eltis SlaveVoyages'!DB98+'1 - Eltis SlaveVoyages'!DD98+'1 - Eltis SlaveVoyages'!DF98+'1 - Eltis SlaveVoyages'!DH98+'1 - Eltis SlaveVoyages'!DJ98+'1 - Eltis SlaveVoyages'!DL98+'1 - Eltis SlaveVoyages'!DN98+'1 - Eltis SlaveVoyages'!DP98+'1 - Eltis SlaveVoyages'!DR98+'1 - Eltis SlaveVoyages'!DT98+'1 - Eltis SlaveVoyages'!DV98+'1 - Eltis SlaveVoyages'!DX98+'1 - Eltis SlaveVoyages'!DZ98+'1 - Eltis SlaveVoyages'!EB98+'1 - Eltis SlaveVoyages'!ED98+'1 - Eltis SlaveVoyages'!EF98+'1 - Eltis SlaveVoyages'!EH98+'1 - Eltis SlaveVoyages'!EJ98+'1 - Eltis SlaveVoyages'!FP98+'1 - Eltis SlaveVoyages'!FT98+'1 - Eltis SlaveVoyages'!FV98</f>
        <v>0</v>
      </c>
      <c r="V98" s="8">
        <f>'1 - Eltis SlaveVoyages'!BS98+'1 - Eltis SlaveVoyages'!BU98+'1 - Eltis SlaveVoyages'!BW98+'1 - Eltis SlaveVoyages'!CG98+'1 - Eltis SlaveVoyages'!CI98+'1 - Eltis SlaveVoyages'!CK98+'1 - Eltis SlaveVoyages'!CM98+'1 - Eltis SlaveVoyages'!CO98+'1 - Eltis SlaveVoyages'!CQ98+'1 - Eltis SlaveVoyages'!CS98+'1 - Eltis SlaveVoyages'!CU98+'1 - Eltis SlaveVoyages'!CW98+'1 - Eltis SlaveVoyages'!CY98+'1 - Eltis SlaveVoyages'!DA98+'1 - Eltis SlaveVoyages'!DC98+'1 - Eltis SlaveVoyages'!DE98+'1 - Eltis SlaveVoyages'!DG98+'1 - Eltis SlaveVoyages'!DI98+'1 - Eltis SlaveVoyages'!DK98+'1 - Eltis SlaveVoyages'!DM98+'1 - Eltis SlaveVoyages'!DO98+'1 - Eltis SlaveVoyages'!DQ98+'1 - Eltis SlaveVoyages'!DS98+'1 - Eltis SlaveVoyages'!DU98+'1 - Eltis SlaveVoyages'!DW98+'1 - Eltis SlaveVoyages'!DY98+'1 - Eltis SlaveVoyages'!EA98+'1 - Eltis SlaveVoyages'!EC98+'1 - Eltis SlaveVoyages'!EE98+'1 - Eltis SlaveVoyages'!EG98+'1 - Eltis SlaveVoyages'!EI98+'1 - Eltis SlaveVoyages'!EK98+'1 - Eltis SlaveVoyages'!FQ98+'1 - Eltis SlaveVoyages'!FU98+'1 - Eltis SlaveVoyages'!FW98</f>
        <v>0</v>
      </c>
      <c r="X98" s="8">
        <f>'3 - Paesie'!AB20</f>
        <v>388.88888888888891</v>
      </c>
      <c r="Y98" s="8">
        <f>'3 - Paesie'!AC20</f>
        <v>411.76470588235293</v>
      </c>
      <c r="Z98" s="8">
        <f>'3 - Paesie'!AD20</f>
        <v>400</v>
      </c>
      <c r="AA98" s="8">
        <f>'3 - Paesie'!AE20</f>
        <v>258.48056537102474</v>
      </c>
      <c r="AB98" s="8">
        <f>'3 - Paesie'!AF20</f>
        <v>279.88322620760687</v>
      </c>
      <c r="AC98" s="8">
        <f>'3 - Paesie'!AG20</f>
        <v>265.86572438162545</v>
      </c>
      <c r="AE98" s="11">
        <f t="shared" si="20"/>
        <v>855.88888888888891</v>
      </c>
      <c r="AG98" s="51">
        <f t="shared" si="21"/>
        <v>855.88888888888891</v>
      </c>
      <c r="AH98" s="52">
        <f t="shared" si="22"/>
        <v>652.4805653710248</v>
      </c>
      <c r="AI98" s="52">
        <f t="shared" si="23"/>
        <v>467</v>
      </c>
      <c r="AJ98" s="52">
        <f t="shared" si="24"/>
        <v>394</v>
      </c>
      <c r="AK98" s="52">
        <f t="shared" si="25"/>
        <v>0</v>
      </c>
      <c r="AL98" s="52">
        <f t="shared" si="26"/>
        <v>0</v>
      </c>
      <c r="AM98" s="52">
        <f t="shared" si="27"/>
        <v>0</v>
      </c>
      <c r="AN98" s="52">
        <f t="shared" si="28"/>
        <v>0</v>
      </c>
      <c r="AO98" s="52">
        <f t="shared" si="29"/>
        <v>388.88888888888891</v>
      </c>
      <c r="AP98" s="52">
        <f t="shared" si="30"/>
        <v>258.48056537102474</v>
      </c>
      <c r="AQ98" s="52">
        <f t="shared" si="31"/>
        <v>0</v>
      </c>
      <c r="AR98" s="56">
        <f t="shared" si="32"/>
        <v>0</v>
      </c>
      <c r="AT98" s="8" t="str">
        <f>IF('4 - Prijzen'!O102&gt;0,'4 - Prijzen'!O102,"")</f>
        <v/>
      </c>
      <c r="AU98" s="8">
        <f>IF('4 - Prijzen'!P102&gt;0,'4 - Prijzen'!P102,"")</f>
        <v>42</v>
      </c>
      <c r="AV98" s="8">
        <f>IF('4 - Prijzen'!BC102&gt;0,'4 - Prijzen'!BC102,"")</f>
        <v>237.96190476190475</v>
      </c>
      <c r="AW98" s="8">
        <f>IF('4 - Prijzen'!BD102&gt;0,'4 - Prijzen'!BD102,"")</f>
        <v>216</v>
      </c>
      <c r="AX98" s="8" t="str">
        <f>IF('4 - Prijzen'!BE102&gt;0,'4 - Prijzen'!BE102,"")</f>
        <v/>
      </c>
      <c r="AY98" s="8">
        <f>IF('4 - Prijzen'!BF102&gt;0,'4 - Prijzen'!BF102,"")</f>
        <v>230.26484406124581</v>
      </c>
      <c r="AZ98" s="8">
        <f>IF('4 - Prijzen'!BG102&gt;0,'4 - Prijzen'!BG102,"")</f>
        <v>182.46046635284014</v>
      </c>
      <c r="BA98" s="8">
        <f>IF('4 - Prijzen'!BV102&gt;0,'4 - Prijzen'!BV102,"")</f>
        <v>198</v>
      </c>
      <c r="BB98" s="8">
        <f>IF('4 - Prijzen'!BW102&gt;0,'4 - Prijzen'!BW102,"")</f>
        <v>190</v>
      </c>
      <c r="BE98" s="72">
        <v>42</v>
      </c>
      <c r="BF98" s="8">
        <f t="shared" si="48"/>
        <v>237.96190476190475</v>
      </c>
      <c r="BG98" s="11">
        <f t="shared" si="63"/>
        <v>198</v>
      </c>
      <c r="BH98" s="11"/>
      <c r="BI98" s="87">
        <f t="shared" si="34"/>
        <v>0.629</v>
      </c>
      <c r="BJ98" s="87">
        <f t="shared" si="35"/>
        <v>0.66666666666666663</v>
      </c>
      <c r="BK98" s="84">
        <f t="shared" si="33"/>
        <v>0.8763333333333333</v>
      </c>
      <c r="BL98" s="89"/>
      <c r="BM98" s="8">
        <f t="shared" si="40"/>
        <v>31501.846444444443</v>
      </c>
      <c r="BN98" s="8">
        <f t="shared" si="41"/>
        <v>17188.401999999998</v>
      </c>
      <c r="BO98" s="8">
        <f t="shared" si="42"/>
        <v>0</v>
      </c>
      <c r="BP98" s="8">
        <f t="shared" si="43"/>
        <v>14313.444444444445</v>
      </c>
      <c r="BR98" s="8">
        <f t="shared" si="49"/>
        <v>82162.375987301581</v>
      </c>
      <c r="BS98" s="8">
        <f t="shared" si="50"/>
        <v>0</v>
      </c>
      <c r="BU98" s="11">
        <f t="shared" si="44"/>
        <v>64973.973987301579</v>
      </c>
      <c r="BV98" s="11">
        <f t="shared" si="45"/>
        <v>0</v>
      </c>
      <c r="BX98" s="14">
        <f t="shared" si="59"/>
        <v>0.54563157211476043</v>
      </c>
      <c r="BY98" s="14">
        <f t="shared" si="60"/>
        <v>0.60384940320169822</v>
      </c>
      <c r="BZ98" s="14">
        <f t="shared" si="61"/>
        <v>0</v>
      </c>
      <c r="CA98" s="14">
        <f t="shared" si="62"/>
        <v>0</v>
      </c>
      <c r="CB98" s="8">
        <f t="shared" si="51"/>
        <v>119080.30493080754</v>
      </c>
      <c r="CC98" s="8">
        <f t="shared" si="52"/>
        <v>107599.63269450964</v>
      </c>
      <c r="CD98" s="8" t="str">
        <f t="shared" si="53"/>
        <v/>
      </c>
      <c r="CE98" s="8" t="str">
        <f t="shared" si="54"/>
        <v/>
      </c>
      <c r="CG98" s="11">
        <f t="shared" si="55"/>
        <v>107599.63269450964</v>
      </c>
      <c r="CH98" s="11">
        <f t="shared" si="56"/>
        <v>119080.30493080754</v>
      </c>
      <c r="CJ98">
        <f t="shared" si="46"/>
        <v>139.13056528330102</v>
      </c>
      <c r="CK98" t="str">
        <f t="shared" si="47"/>
        <v/>
      </c>
      <c r="CL98">
        <f t="shared" si="57"/>
        <v>125.71682386740058</v>
      </c>
      <c r="CM98">
        <f t="shared" si="58"/>
        <v>139.13056528330102</v>
      </c>
      <c r="CN98">
        <f t="shared" si="36"/>
        <v>90</v>
      </c>
      <c r="CO98">
        <f t="shared" si="36"/>
        <v>110</v>
      </c>
      <c r="CP98" s="8">
        <f t="shared" si="37"/>
        <v>107599.63269450964</v>
      </c>
      <c r="CQ98" s="8">
        <f t="shared" si="38"/>
        <v>119080.30493080754</v>
      </c>
    </row>
    <row r="99" spans="1:95" x14ac:dyDescent="0.25">
      <c r="A99">
        <v>1691</v>
      </c>
      <c r="B99" s="8">
        <f>'2 - Eltis SlaveAssessment'!BX99</f>
        <v>3462</v>
      </c>
      <c r="C99" s="8">
        <f>'2 - Eltis SlaveAssessment'!BY99</f>
        <v>3189</v>
      </c>
      <c r="D99" s="8">
        <f>'2 - Eltis SlaveAssessment'!AT99</f>
        <v>2241</v>
      </c>
      <c r="E99" s="8">
        <f>'2 - Eltis SlaveAssessment'!AU99</f>
        <v>2064</v>
      </c>
      <c r="F99" s="8">
        <f>'2 - Eltis SlaveAssessment'!AV99</f>
        <v>1221</v>
      </c>
      <c r="G99" s="8">
        <f>'2 - Eltis SlaveAssessment'!AW99</f>
        <v>1125</v>
      </c>
      <c r="H99" s="8">
        <f>'2 - Eltis SlaveAssessment'!BJ99+'2 - Eltis SlaveAssessment'!BL99+'2 - Eltis SlaveAssessment'!BN99+'2 - Eltis SlaveAssessment'!BP99+'2 - Eltis SlaveAssessment'!BR99</f>
        <v>0</v>
      </c>
      <c r="I99" s="8">
        <f>'2 - Eltis SlaveAssessment'!BK99+'2 - Eltis SlaveAssessment'!BM99+'2 - Eltis SlaveAssessment'!BO99+'2 - Eltis SlaveAssessment'!BQ99+'2 - Eltis SlaveAssessment'!BS99</f>
        <v>0</v>
      </c>
      <c r="J99" s="8">
        <f>'2 - Eltis SlaveAssessment'!N99+'2 - Eltis SlaveAssessment'!P99+'2 - Eltis SlaveAssessment'!R99+'2 - Eltis SlaveAssessment'!T99+'2 - Eltis SlaveAssessment'!V99+'2 - Eltis SlaveAssessment'!X99+'2 - Eltis SlaveAssessment'!Z99+'2 - Eltis SlaveAssessment'!AB99+'2 - Eltis SlaveAssessment'!AD99+'2 - Eltis SlaveAssessment'!AF99+'2 - Eltis SlaveAssessment'!AH99+'2 - Eltis SlaveAssessment'!AJ99+'2 - Eltis SlaveAssessment'!AL99+'2 - Eltis SlaveAssessment'!AN99+'2 - Eltis SlaveAssessment'!AP99+'2 - Eltis SlaveAssessment'!AR99+'2 - Eltis SlaveAssessment'!AX99+'2 - Eltis SlaveAssessment'!AZ99+'2 - Eltis SlaveAssessment'!BB99+'2 - Eltis SlaveAssessment'!BD99+'2 - Eltis SlaveAssessment'!BF99+'2 - Eltis SlaveAssessment'!BH99</f>
        <v>0</v>
      </c>
      <c r="K99" s="8">
        <f>'2 - Eltis SlaveAssessment'!O99+'2 - Eltis SlaveAssessment'!Q99+'2 - Eltis SlaveAssessment'!S99+'2 - Eltis SlaveAssessment'!U99+'2 - Eltis SlaveAssessment'!W99+'2 - Eltis SlaveAssessment'!Y99+'2 - Eltis SlaveAssessment'!AA99+'2 - Eltis SlaveAssessment'!AC99+'2 - Eltis SlaveAssessment'!AE99+'2 - Eltis SlaveAssessment'!AG99+'2 - Eltis SlaveAssessment'!AI99+'2 - Eltis SlaveAssessment'!AK99+'2 - Eltis SlaveAssessment'!AM99+'2 - Eltis SlaveAssessment'!AO99+'2 - Eltis SlaveAssessment'!AQ99+'2 - Eltis SlaveAssessment'!AS99+'2 - Eltis SlaveAssessment'!AY99+'2 - Eltis SlaveAssessment'!BA99+'2 - Eltis SlaveAssessment'!BC99+'2 - Eltis SlaveAssessment'!BE99+'2 - Eltis SlaveAssessment'!BG99+'2 - Eltis SlaveAssessment'!BI99</f>
        <v>0</v>
      </c>
      <c r="M99" s="8">
        <f>'1 - Eltis SlaveVoyages'!GF99</f>
        <v>3462</v>
      </c>
      <c r="N99" s="8">
        <f>'1 - Eltis SlaveVoyages'!GG99</f>
        <v>3189</v>
      </c>
      <c r="O99" s="8">
        <f>'1 - Eltis SlaveVoyages'!BZ99</f>
        <v>2241</v>
      </c>
      <c r="P99" s="8">
        <f>'1 - Eltis SlaveVoyages'!CA99</f>
        <v>2064</v>
      </c>
      <c r="Q99" s="8">
        <f>'1 - Eltis SlaveVoyages'!CB99</f>
        <v>1221</v>
      </c>
      <c r="R99" s="8">
        <f>'1 - Eltis SlaveVoyages'!CC99</f>
        <v>1125</v>
      </c>
      <c r="S99" s="8">
        <f>'1 - Eltis SlaveVoyages'!EL99+'1 - Eltis SlaveVoyages'!EN99+'1 - Eltis SlaveVoyages'!EP99+'1 - Eltis SlaveVoyages'!ER99+'1 - Eltis SlaveVoyages'!ET99</f>
        <v>0</v>
      </c>
      <c r="T99" s="8">
        <f>'1 - Eltis SlaveVoyages'!EM99+'1 - Eltis SlaveVoyages'!EO99+'1 - Eltis SlaveVoyages'!EQ99+'1 - Eltis SlaveVoyages'!ES99+'1 - Eltis SlaveVoyages'!EU99</f>
        <v>0</v>
      </c>
      <c r="U99" s="8">
        <f>'1 - Eltis SlaveVoyages'!BR99+'1 - Eltis SlaveVoyages'!BT99+'1 - Eltis SlaveVoyages'!BV99+'1 - Eltis SlaveVoyages'!CF99+'1 - Eltis SlaveVoyages'!CH99+'1 - Eltis SlaveVoyages'!CJ99+'1 - Eltis SlaveVoyages'!CL99+'1 - Eltis SlaveVoyages'!CN99+'1 - Eltis SlaveVoyages'!CP99+'1 - Eltis SlaveVoyages'!CR99+'1 - Eltis SlaveVoyages'!CT99+'1 - Eltis SlaveVoyages'!CV99+'1 - Eltis SlaveVoyages'!CX99+'1 - Eltis SlaveVoyages'!CZ99+'1 - Eltis SlaveVoyages'!DB99+'1 - Eltis SlaveVoyages'!DD99+'1 - Eltis SlaveVoyages'!DF99+'1 - Eltis SlaveVoyages'!DH99+'1 - Eltis SlaveVoyages'!DJ99+'1 - Eltis SlaveVoyages'!DL99+'1 - Eltis SlaveVoyages'!DN99+'1 - Eltis SlaveVoyages'!DP99+'1 - Eltis SlaveVoyages'!DR99+'1 - Eltis SlaveVoyages'!DT99+'1 - Eltis SlaveVoyages'!DV99+'1 - Eltis SlaveVoyages'!DX99+'1 - Eltis SlaveVoyages'!DZ99+'1 - Eltis SlaveVoyages'!EB99+'1 - Eltis SlaveVoyages'!ED99+'1 - Eltis SlaveVoyages'!EF99+'1 - Eltis SlaveVoyages'!EH99+'1 - Eltis SlaveVoyages'!EJ99+'1 - Eltis SlaveVoyages'!FP99+'1 - Eltis SlaveVoyages'!FT99+'1 - Eltis SlaveVoyages'!FV99</f>
        <v>0</v>
      </c>
      <c r="V99" s="8">
        <f>'1 - Eltis SlaveVoyages'!BS99+'1 - Eltis SlaveVoyages'!BU99+'1 - Eltis SlaveVoyages'!BW99+'1 - Eltis SlaveVoyages'!CG99+'1 - Eltis SlaveVoyages'!CI99+'1 - Eltis SlaveVoyages'!CK99+'1 - Eltis SlaveVoyages'!CM99+'1 - Eltis SlaveVoyages'!CO99+'1 - Eltis SlaveVoyages'!CQ99+'1 - Eltis SlaveVoyages'!CS99+'1 - Eltis SlaveVoyages'!CU99+'1 - Eltis SlaveVoyages'!CW99+'1 - Eltis SlaveVoyages'!CY99+'1 - Eltis SlaveVoyages'!DA99+'1 - Eltis SlaveVoyages'!DC99+'1 - Eltis SlaveVoyages'!DE99+'1 - Eltis SlaveVoyages'!DG99+'1 - Eltis SlaveVoyages'!DI99+'1 - Eltis SlaveVoyages'!DK99+'1 - Eltis SlaveVoyages'!DM99+'1 - Eltis SlaveVoyages'!DO99+'1 - Eltis SlaveVoyages'!DQ99+'1 - Eltis SlaveVoyages'!DS99+'1 - Eltis SlaveVoyages'!DU99+'1 - Eltis SlaveVoyages'!DW99+'1 - Eltis SlaveVoyages'!DY99+'1 - Eltis SlaveVoyages'!EA99+'1 - Eltis SlaveVoyages'!EC99+'1 - Eltis SlaveVoyages'!EE99+'1 - Eltis SlaveVoyages'!EG99+'1 - Eltis SlaveVoyages'!EI99+'1 - Eltis SlaveVoyages'!EK99+'1 - Eltis SlaveVoyages'!FQ99+'1 - Eltis SlaveVoyages'!FU99+'1 - Eltis SlaveVoyages'!FW99</f>
        <v>0</v>
      </c>
      <c r="X99" s="8">
        <f>'3 - Paesie'!AB21</f>
        <v>388.88888888888891</v>
      </c>
      <c r="Y99" s="8">
        <f>'3 - Paesie'!AC21</f>
        <v>411.76470588235293</v>
      </c>
      <c r="Z99" s="8">
        <f>'3 - Paesie'!AD21</f>
        <v>400</v>
      </c>
      <c r="AA99" s="8">
        <f>'3 - Paesie'!AE21</f>
        <v>258.48056537102474</v>
      </c>
      <c r="AB99" s="8">
        <f>'3 - Paesie'!AF21</f>
        <v>279.88322620760687</v>
      </c>
      <c r="AC99" s="8">
        <f>'3 - Paesie'!AG21</f>
        <v>265.86572438162545</v>
      </c>
      <c r="AE99" s="11">
        <f t="shared" si="20"/>
        <v>3850.8888888888887</v>
      </c>
      <c r="AG99" s="51">
        <f t="shared" si="21"/>
        <v>3850.8888888888887</v>
      </c>
      <c r="AH99" s="52">
        <f t="shared" si="22"/>
        <v>3447.4805653710246</v>
      </c>
      <c r="AI99" s="52">
        <f t="shared" si="23"/>
        <v>2241</v>
      </c>
      <c r="AJ99" s="52">
        <f t="shared" si="24"/>
        <v>2064</v>
      </c>
      <c r="AK99" s="52">
        <f t="shared" si="25"/>
        <v>1221</v>
      </c>
      <c r="AL99" s="52">
        <f t="shared" si="26"/>
        <v>1125</v>
      </c>
      <c r="AM99" s="52">
        <f t="shared" si="27"/>
        <v>0</v>
      </c>
      <c r="AN99" s="52">
        <f t="shared" si="28"/>
        <v>0</v>
      </c>
      <c r="AO99" s="52">
        <f t="shared" si="29"/>
        <v>388.88888888888891</v>
      </c>
      <c r="AP99" s="52">
        <f t="shared" si="30"/>
        <v>258.48056537102474</v>
      </c>
      <c r="AQ99" s="52">
        <f t="shared" si="31"/>
        <v>0</v>
      </c>
      <c r="AR99" s="56">
        <f t="shared" si="32"/>
        <v>0</v>
      </c>
      <c r="AT99" s="8" t="str">
        <f>IF('4 - Prijzen'!O103&gt;0,'4 - Prijzen'!O103,"")</f>
        <v/>
      </c>
      <c r="AU99" s="8">
        <f>IF('4 - Prijzen'!P103&gt;0,'4 - Prijzen'!P103,"")</f>
        <v>45</v>
      </c>
      <c r="AV99" s="8">
        <f>IF('4 - Prijzen'!BC103&gt;0,'4 - Prijzen'!BC103,"")</f>
        <v>247.1142857142857</v>
      </c>
      <c r="AW99" s="8">
        <f>IF('4 - Prijzen'!BD103&gt;0,'4 - Prijzen'!BD103,"")</f>
        <v>216</v>
      </c>
      <c r="AX99" s="8" t="str">
        <f>IF('4 - Prijzen'!BE103&gt;0,'4 - Prijzen'!BE103,"")</f>
        <v/>
      </c>
      <c r="AY99" s="8">
        <f>IF('4 - Prijzen'!BF103&gt;0,'4 - Prijzen'!BF103,"")</f>
        <v>230.26484406124581</v>
      </c>
      <c r="AZ99" s="8">
        <f>IF('4 - Prijzen'!BG103&gt;0,'4 - Prijzen'!BG103,"")</f>
        <v>184.90110127347509</v>
      </c>
      <c r="BA99" s="8">
        <f>IF('4 - Prijzen'!BV103&gt;0,'4 - Prijzen'!BV103,"")</f>
        <v>198</v>
      </c>
      <c r="BB99" s="8">
        <f>IF('4 - Prijzen'!BW103&gt;0,'4 - Prijzen'!BW103,"")</f>
        <v>200</v>
      </c>
      <c r="BE99" s="72">
        <v>45</v>
      </c>
      <c r="BF99" s="8">
        <f t="shared" si="48"/>
        <v>247.1142857142857</v>
      </c>
      <c r="BG99" s="11">
        <f t="shared" si="63"/>
        <v>198</v>
      </c>
      <c r="BH99" s="11"/>
      <c r="BI99" s="87">
        <f t="shared" si="34"/>
        <v>0.629</v>
      </c>
      <c r="BJ99" s="87">
        <f t="shared" si="35"/>
        <v>0.66666666666666663</v>
      </c>
      <c r="BK99" s="84">
        <f t="shared" si="33"/>
        <v>0.8763333333333333</v>
      </c>
      <c r="BL99" s="89"/>
      <c r="BM99" s="8">
        <f t="shared" si="40"/>
        <v>151859.80333333332</v>
      </c>
      <c r="BN99" s="8">
        <f t="shared" si="41"/>
        <v>88373.834999999992</v>
      </c>
      <c r="BO99" s="8">
        <f t="shared" si="42"/>
        <v>48150.134999999995</v>
      </c>
      <c r="BP99" s="8">
        <f t="shared" si="43"/>
        <v>15335.833333333332</v>
      </c>
      <c r="BR99" s="8">
        <f t="shared" si="49"/>
        <v>446968.45851428562</v>
      </c>
      <c r="BS99" s="8">
        <f t="shared" si="50"/>
        <v>195203.25</v>
      </c>
      <c r="BU99" s="11">
        <f t="shared" si="44"/>
        <v>358594.62351428566</v>
      </c>
      <c r="BV99" s="11">
        <f t="shared" si="45"/>
        <v>147053.11499999999</v>
      </c>
      <c r="BX99" s="14">
        <f t="shared" si="59"/>
        <v>0.58194356281378035</v>
      </c>
      <c r="BY99" s="14">
        <f t="shared" si="60"/>
        <v>0.59869808135607816</v>
      </c>
      <c r="BZ99" s="14">
        <f t="shared" si="61"/>
        <v>0.31706965202839171</v>
      </c>
      <c r="CA99" s="14">
        <f t="shared" si="62"/>
        <v>0.3263252623670484</v>
      </c>
      <c r="CB99" s="8">
        <f t="shared" si="51"/>
        <v>616201.7185660227</v>
      </c>
      <c r="CC99" s="8">
        <f t="shared" si="52"/>
        <v>598957.36211823602</v>
      </c>
      <c r="CD99" s="8">
        <f t="shared" si="53"/>
        <v>463788.04801801802</v>
      </c>
      <c r="CE99" s="8">
        <f t="shared" si="54"/>
        <v>450633.56092424027</v>
      </c>
      <c r="CG99" s="11">
        <f t="shared" si="55"/>
        <v>450633.56092424027</v>
      </c>
      <c r="CH99" s="11">
        <f t="shared" si="56"/>
        <v>616201.7185660227</v>
      </c>
      <c r="CJ99">
        <f t="shared" si="46"/>
        <v>160.01545002868616</v>
      </c>
      <c r="CK99">
        <f t="shared" si="47"/>
        <v>120.43662162162161</v>
      </c>
      <c r="CL99">
        <f t="shared" si="57"/>
        <v>117.02066040504826</v>
      </c>
      <c r="CM99">
        <f t="shared" si="58"/>
        <v>160.01545002868616</v>
      </c>
      <c r="CN99">
        <f t="shared" si="36"/>
        <v>90</v>
      </c>
      <c r="CO99">
        <f t="shared" si="36"/>
        <v>110</v>
      </c>
      <c r="CP99" s="8">
        <f t="shared" si="37"/>
        <v>450633.56092424027</v>
      </c>
      <c r="CQ99" s="8">
        <f t="shared" si="38"/>
        <v>616201.7185660227</v>
      </c>
    </row>
    <row r="100" spans="1:95" x14ac:dyDescent="0.25">
      <c r="A100">
        <v>1692</v>
      </c>
      <c r="B100" s="8">
        <f>'2 - Eltis SlaveAssessment'!BX100</f>
        <v>1770</v>
      </c>
      <c r="C100" s="8">
        <f>'2 - Eltis SlaveAssessment'!BY100</f>
        <v>1493</v>
      </c>
      <c r="D100" s="8">
        <f>'2 - Eltis SlaveAssessment'!AT100</f>
        <v>497</v>
      </c>
      <c r="E100" s="8">
        <f>'2 - Eltis SlaveAssessment'!AU100</f>
        <v>419</v>
      </c>
      <c r="F100" s="8">
        <f>'2 - Eltis SlaveAssessment'!AV100</f>
        <v>1273</v>
      </c>
      <c r="G100" s="8">
        <f>'2 - Eltis SlaveAssessment'!AW100</f>
        <v>1074</v>
      </c>
      <c r="H100" s="8">
        <f>'2 - Eltis SlaveAssessment'!BJ100+'2 - Eltis SlaveAssessment'!BL100+'2 - Eltis SlaveAssessment'!BN100+'2 - Eltis SlaveAssessment'!BP100+'2 - Eltis SlaveAssessment'!BR100</f>
        <v>0</v>
      </c>
      <c r="I100" s="8">
        <f>'2 - Eltis SlaveAssessment'!BK100+'2 - Eltis SlaveAssessment'!BM100+'2 - Eltis SlaveAssessment'!BO100+'2 - Eltis SlaveAssessment'!BQ100+'2 - Eltis SlaveAssessment'!BS100</f>
        <v>0</v>
      </c>
      <c r="J100" s="8">
        <f>'2 - Eltis SlaveAssessment'!N100+'2 - Eltis SlaveAssessment'!P100+'2 - Eltis SlaveAssessment'!R100+'2 - Eltis SlaveAssessment'!T100+'2 - Eltis SlaveAssessment'!V100+'2 - Eltis SlaveAssessment'!X100+'2 - Eltis SlaveAssessment'!Z100+'2 - Eltis SlaveAssessment'!AB100+'2 - Eltis SlaveAssessment'!AD100+'2 - Eltis SlaveAssessment'!AF100+'2 - Eltis SlaveAssessment'!AH100+'2 - Eltis SlaveAssessment'!AJ100+'2 - Eltis SlaveAssessment'!AL100+'2 - Eltis SlaveAssessment'!AN100+'2 - Eltis SlaveAssessment'!AP100+'2 - Eltis SlaveAssessment'!AR100+'2 - Eltis SlaveAssessment'!AX100+'2 - Eltis SlaveAssessment'!AZ100+'2 - Eltis SlaveAssessment'!BB100+'2 - Eltis SlaveAssessment'!BD100+'2 - Eltis SlaveAssessment'!BF100+'2 - Eltis SlaveAssessment'!BH100</f>
        <v>0</v>
      </c>
      <c r="K100" s="8">
        <f>'2 - Eltis SlaveAssessment'!O100+'2 - Eltis SlaveAssessment'!Q100+'2 - Eltis SlaveAssessment'!S100+'2 - Eltis SlaveAssessment'!U100+'2 - Eltis SlaveAssessment'!W100+'2 - Eltis SlaveAssessment'!Y100+'2 - Eltis SlaveAssessment'!AA100+'2 - Eltis SlaveAssessment'!AC100+'2 - Eltis SlaveAssessment'!AE100+'2 - Eltis SlaveAssessment'!AG100+'2 - Eltis SlaveAssessment'!AI100+'2 - Eltis SlaveAssessment'!AK100+'2 - Eltis SlaveAssessment'!AM100+'2 - Eltis SlaveAssessment'!AO100+'2 - Eltis SlaveAssessment'!AQ100+'2 - Eltis SlaveAssessment'!AS100+'2 - Eltis SlaveAssessment'!AY100+'2 - Eltis SlaveAssessment'!BA100+'2 - Eltis SlaveAssessment'!BC100+'2 - Eltis SlaveAssessment'!BE100+'2 - Eltis SlaveAssessment'!BG100+'2 - Eltis SlaveAssessment'!BI100</f>
        <v>0</v>
      </c>
      <c r="M100" s="8">
        <f>'1 - Eltis SlaveVoyages'!GF100</f>
        <v>1303</v>
      </c>
      <c r="N100" s="8">
        <f>'1 - Eltis SlaveVoyages'!GG100</f>
        <v>1099</v>
      </c>
      <c r="O100" s="8">
        <f>'1 - Eltis SlaveVoyages'!BZ100</f>
        <v>497</v>
      </c>
      <c r="P100" s="8">
        <f>'1 - Eltis SlaveVoyages'!CA100</f>
        <v>419</v>
      </c>
      <c r="Q100" s="8">
        <f>'1 - Eltis SlaveVoyages'!CB100</f>
        <v>806</v>
      </c>
      <c r="R100" s="8">
        <f>'1 - Eltis SlaveVoyages'!CC100</f>
        <v>680</v>
      </c>
      <c r="S100" s="8">
        <f>'1 - Eltis SlaveVoyages'!EL100+'1 - Eltis SlaveVoyages'!EN100+'1 - Eltis SlaveVoyages'!EP100+'1 - Eltis SlaveVoyages'!ER100+'1 - Eltis SlaveVoyages'!ET100</f>
        <v>0</v>
      </c>
      <c r="T100" s="8">
        <f>'1 - Eltis SlaveVoyages'!EM100+'1 - Eltis SlaveVoyages'!EO100+'1 - Eltis SlaveVoyages'!EQ100+'1 - Eltis SlaveVoyages'!ES100+'1 - Eltis SlaveVoyages'!EU100</f>
        <v>0</v>
      </c>
      <c r="U100" s="8">
        <f>'1 - Eltis SlaveVoyages'!BR100+'1 - Eltis SlaveVoyages'!BT100+'1 - Eltis SlaveVoyages'!BV100+'1 - Eltis SlaveVoyages'!CF100+'1 - Eltis SlaveVoyages'!CH100+'1 - Eltis SlaveVoyages'!CJ100+'1 - Eltis SlaveVoyages'!CL100+'1 - Eltis SlaveVoyages'!CN100+'1 - Eltis SlaveVoyages'!CP100+'1 - Eltis SlaveVoyages'!CR100+'1 - Eltis SlaveVoyages'!CT100+'1 - Eltis SlaveVoyages'!CV100+'1 - Eltis SlaveVoyages'!CX100+'1 - Eltis SlaveVoyages'!CZ100+'1 - Eltis SlaveVoyages'!DB100+'1 - Eltis SlaveVoyages'!DD100+'1 - Eltis SlaveVoyages'!DF100+'1 - Eltis SlaveVoyages'!DH100+'1 - Eltis SlaveVoyages'!DJ100+'1 - Eltis SlaveVoyages'!DL100+'1 - Eltis SlaveVoyages'!DN100+'1 - Eltis SlaveVoyages'!DP100+'1 - Eltis SlaveVoyages'!DR100+'1 - Eltis SlaveVoyages'!DT100+'1 - Eltis SlaveVoyages'!DV100+'1 - Eltis SlaveVoyages'!DX100+'1 - Eltis SlaveVoyages'!DZ100+'1 - Eltis SlaveVoyages'!EB100+'1 - Eltis SlaveVoyages'!ED100+'1 - Eltis SlaveVoyages'!EF100+'1 - Eltis SlaveVoyages'!EH100+'1 - Eltis SlaveVoyages'!EJ100+'1 - Eltis SlaveVoyages'!FP100+'1 - Eltis SlaveVoyages'!FT100+'1 - Eltis SlaveVoyages'!FV100</f>
        <v>0</v>
      </c>
      <c r="V100" s="8">
        <f>'1 - Eltis SlaveVoyages'!BS100+'1 - Eltis SlaveVoyages'!BU100+'1 - Eltis SlaveVoyages'!BW100+'1 - Eltis SlaveVoyages'!CG100+'1 - Eltis SlaveVoyages'!CI100+'1 - Eltis SlaveVoyages'!CK100+'1 - Eltis SlaveVoyages'!CM100+'1 - Eltis SlaveVoyages'!CO100+'1 - Eltis SlaveVoyages'!CQ100+'1 - Eltis SlaveVoyages'!CS100+'1 - Eltis SlaveVoyages'!CU100+'1 - Eltis SlaveVoyages'!CW100+'1 - Eltis SlaveVoyages'!CY100+'1 - Eltis SlaveVoyages'!DA100+'1 - Eltis SlaveVoyages'!DC100+'1 - Eltis SlaveVoyages'!DE100+'1 - Eltis SlaveVoyages'!DG100+'1 - Eltis SlaveVoyages'!DI100+'1 - Eltis SlaveVoyages'!DK100+'1 - Eltis SlaveVoyages'!DM100+'1 - Eltis SlaveVoyages'!DO100+'1 - Eltis SlaveVoyages'!DQ100+'1 - Eltis SlaveVoyages'!DS100+'1 - Eltis SlaveVoyages'!DU100+'1 - Eltis SlaveVoyages'!DW100+'1 - Eltis SlaveVoyages'!DY100+'1 - Eltis SlaveVoyages'!EA100+'1 - Eltis SlaveVoyages'!EC100+'1 - Eltis SlaveVoyages'!EE100+'1 - Eltis SlaveVoyages'!EG100+'1 - Eltis SlaveVoyages'!EI100+'1 - Eltis SlaveVoyages'!EK100+'1 - Eltis SlaveVoyages'!FQ100+'1 - Eltis SlaveVoyages'!FU100+'1 - Eltis SlaveVoyages'!FW100</f>
        <v>0</v>
      </c>
      <c r="X100" s="8">
        <f>'3 - Paesie'!AB22</f>
        <v>388.88888888888891</v>
      </c>
      <c r="Y100" s="8">
        <f>'3 - Paesie'!AC22</f>
        <v>411.76470588235293</v>
      </c>
      <c r="Z100" s="8">
        <f>'3 - Paesie'!AD22</f>
        <v>400</v>
      </c>
      <c r="AA100" s="8">
        <f>'3 - Paesie'!AE22</f>
        <v>258.48056537102474</v>
      </c>
      <c r="AB100" s="8">
        <f>'3 - Paesie'!AF22</f>
        <v>279.80199507619801</v>
      </c>
      <c r="AC100" s="8">
        <f>'3 - Paesie'!AG22</f>
        <v>265.86572438162545</v>
      </c>
      <c r="AE100" s="11">
        <f t="shared" si="20"/>
        <v>1691.8888888888889</v>
      </c>
      <c r="AG100" s="51">
        <f t="shared" si="21"/>
        <v>1691.8888888888889</v>
      </c>
      <c r="AH100" s="52">
        <f t="shared" si="22"/>
        <v>1357.4805653710248</v>
      </c>
      <c r="AI100" s="52">
        <f t="shared" si="23"/>
        <v>497</v>
      </c>
      <c r="AJ100" s="52">
        <f t="shared" si="24"/>
        <v>419</v>
      </c>
      <c r="AK100" s="52">
        <f t="shared" si="25"/>
        <v>806</v>
      </c>
      <c r="AL100" s="52">
        <f t="shared" si="26"/>
        <v>680</v>
      </c>
      <c r="AM100" s="52">
        <f t="shared" si="27"/>
        <v>0</v>
      </c>
      <c r="AN100" s="52">
        <f t="shared" si="28"/>
        <v>0</v>
      </c>
      <c r="AO100" s="52">
        <f t="shared" si="29"/>
        <v>388.88888888888891</v>
      </c>
      <c r="AP100" s="52">
        <f t="shared" si="30"/>
        <v>258.48056537102474</v>
      </c>
      <c r="AQ100" s="52">
        <f t="shared" si="31"/>
        <v>0</v>
      </c>
      <c r="AR100" s="56">
        <f t="shared" si="32"/>
        <v>0</v>
      </c>
      <c r="AT100" s="8" t="str">
        <f>IF('4 - Prijzen'!O104&gt;0,'4 - Prijzen'!O104,"")</f>
        <v/>
      </c>
      <c r="AU100" s="8">
        <f>IF('4 - Prijzen'!P104&gt;0,'4 - Prijzen'!P104,"")</f>
        <v>45</v>
      </c>
      <c r="AV100" s="8">
        <f>IF('4 - Prijzen'!BC104&gt;0,'4 - Prijzen'!BC104,"")</f>
        <v>247.1142857142857</v>
      </c>
      <c r="AW100" s="8">
        <f>IF('4 - Prijzen'!BD104&gt;0,'4 - Prijzen'!BD104,"")</f>
        <v>216</v>
      </c>
      <c r="AX100" s="8" t="str">
        <f>IF('4 - Prijzen'!BE104&gt;0,'4 - Prijzen'!BE104,"")</f>
        <v/>
      </c>
      <c r="AY100" s="8">
        <f>IF('4 - Prijzen'!BF104&gt;0,'4 - Prijzen'!BF104,"")</f>
        <v>230.26484406124581</v>
      </c>
      <c r="AZ100" s="8">
        <f>IF('4 - Prijzen'!BG104&gt;0,'4 - Prijzen'!BG104,"")</f>
        <v>184.90110127347509</v>
      </c>
      <c r="BA100" s="8">
        <f>IF('4 - Prijzen'!BV104&gt;0,'4 - Prijzen'!BV104,"")</f>
        <v>201.42857142857142</v>
      </c>
      <c r="BB100" s="8">
        <f>IF('4 - Prijzen'!BW104&gt;0,'4 - Prijzen'!BW104,"")</f>
        <v>200</v>
      </c>
      <c r="BE100" s="72">
        <v>45</v>
      </c>
      <c r="BF100" s="8">
        <f t="shared" si="48"/>
        <v>247.1142857142857</v>
      </c>
      <c r="BG100" s="11">
        <f t="shared" si="63"/>
        <v>201.42857142857142</v>
      </c>
      <c r="BH100" s="11"/>
      <c r="BI100" s="87">
        <f t="shared" si="34"/>
        <v>0.629</v>
      </c>
      <c r="BJ100" s="87">
        <f t="shared" si="35"/>
        <v>0.66666666666666663</v>
      </c>
      <c r="BK100" s="84">
        <f t="shared" si="33"/>
        <v>0.8763333333333333</v>
      </c>
      <c r="BL100" s="89"/>
      <c r="BM100" s="8">
        <f t="shared" si="40"/>
        <v>66719.638333333336</v>
      </c>
      <c r="BN100" s="8">
        <f t="shared" si="41"/>
        <v>19599.195</v>
      </c>
      <c r="BO100" s="8">
        <f t="shared" si="42"/>
        <v>31784.609999999997</v>
      </c>
      <c r="BP100" s="8">
        <f t="shared" si="43"/>
        <v>15335.833333333332</v>
      </c>
      <c r="BR100" s="8">
        <f t="shared" si="49"/>
        <v>90736.329514285695</v>
      </c>
      <c r="BS100" s="8">
        <f t="shared" si="50"/>
        <v>120032.62857142855</v>
      </c>
      <c r="BU100" s="11">
        <f t="shared" si="44"/>
        <v>71137.134514285688</v>
      </c>
      <c r="BV100" s="11">
        <f t="shared" si="45"/>
        <v>88248.018571428547</v>
      </c>
      <c r="BX100" s="14">
        <f t="shared" si="59"/>
        <v>0.29375451500623889</v>
      </c>
      <c r="BY100" s="14">
        <f t="shared" si="60"/>
        <v>0.308660035869817</v>
      </c>
      <c r="BZ100" s="14">
        <f t="shared" si="61"/>
        <v>0.47639062192158665</v>
      </c>
      <c r="CA100" s="14">
        <f t="shared" si="62"/>
        <v>0.50092798184123044</v>
      </c>
      <c r="CB100" s="8">
        <f t="shared" si="51"/>
        <v>242165.24642276511</v>
      </c>
      <c r="CC100" s="8">
        <f t="shared" si="52"/>
        <v>230470.8295449336</v>
      </c>
      <c r="CD100" s="8">
        <f t="shared" si="53"/>
        <v>185242.9802573949</v>
      </c>
      <c r="CE100" s="8">
        <f t="shared" si="54"/>
        <v>176169.07374002284</v>
      </c>
      <c r="CG100" s="11">
        <f t="shared" si="55"/>
        <v>176169.07374002284</v>
      </c>
      <c r="CH100" s="11">
        <f t="shared" si="56"/>
        <v>242165.24642276511</v>
      </c>
      <c r="CJ100">
        <f t="shared" si="46"/>
        <v>143.1330674331704</v>
      </c>
      <c r="CK100">
        <f t="shared" si="47"/>
        <v>109.48885678837289</v>
      </c>
      <c r="CL100">
        <f t="shared" si="57"/>
        <v>104.12567568530936</v>
      </c>
      <c r="CM100">
        <f t="shared" si="58"/>
        <v>143.13306743317042</v>
      </c>
      <c r="CN100">
        <f t="shared" si="36"/>
        <v>90</v>
      </c>
      <c r="CO100">
        <f t="shared" si="36"/>
        <v>110</v>
      </c>
      <c r="CP100" s="8">
        <f t="shared" si="37"/>
        <v>176169.07374002284</v>
      </c>
      <c r="CQ100" s="8">
        <f t="shared" si="38"/>
        <v>242165.24642276511</v>
      </c>
    </row>
    <row r="101" spans="1:95" x14ac:dyDescent="0.25">
      <c r="A101">
        <v>1693</v>
      </c>
      <c r="B101" s="8">
        <f>'2 - Eltis SlaveAssessment'!BX101</f>
        <v>3197</v>
      </c>
      <c r="C101" s="8">
        <f>'2 - Eltis SlaveAssessment'!BY101</f>
        <v>2805</v>
      </c>
      <c r="D101" s="8">
        <f>'2 - Eltis SlaveAssessment'!AT101</f>
        <v>1966</v>
      </c>
      <c r="E101" s="8">
        <f>'2 - Eltis SlaveAssessment'!AU101</f>
        <v>1719</v>
      </c>
      <c r="F101" s="8">
        <f>'2 - Eltis SlaveAssessment'!AV101</f>
        <v>1231</v>
      </c>
      <c r="G101" s="8">
        <f>'2 - Eltis SlaveAssessment'!AW101</f>
        <v>1086</v>
      </c>
      <c r="H101" s="8">
        <f>'2 - Eltis SlaveAssessment'!BJ101+'2 - Eltis SlaveAssessment'!BL101+'2 - Eltis SlaveAssessment'!BN101+'2 - Eltis SlaveAssessment'!BP101+'2 - Eltis SlaveAssessment'!BR101</f>
        <v>0</v>
      </c>
      <c r="I101" s="8">
        <f>'2 - Eltis SlaveAssessment'!BK101+'2 - Eltis SlaveAssessment'!BM101+'2 - Eltis SlaveAssessment'!BO101+'2 - Eltis SlaveAssessment'!BQ101+'2 - Eltis SlaveAssessment'!BS101</f>
        <v>0</v>
      </c>
      <c r="J101" s="8">
        <f>'2 - Eltis SlaveAssessment'!N101+'2 - Eltis SlaveAssessment'!P101+'2 - Eltis SlaveAssessment'!R101+'2 - Eltis SlaveAssessment'!T101+'2 - Eltis SlaveAssessment'!V101+'2 - Eltis SlaveAssessment'!X101+'2 - Eltis SlaveAssessment'!Z101+'2 - Eltis SlaveAssessment'!AB101+'2 - Eltis SlaveAssessment'!AD101+'2 - Eltis SlaveAssessment'!AF101+'2 - Eltis SlaveAssessment'!AH101+'2 - Eltis SlaveAssessment'!AJ101+'2 - Eltis SlaveAssessment'!AL101+'2 - Eltis SlaveAssessment'!AN101+'2 - Eltis SlaveAssessment'!AP101+'2 - Eltis SlaveAssessment'!AR101+'2 - Eltis SlaveAssessment'!AX101+'2 - Eltis SlaveAssessment'!AZ101+'2 - Eltis SlaveAssessment'!BB101+'2 - Eltis SlaveAssessment'!BD101+'2 - Eltis SlaveAssessment'!BF101+'2 - Eltis SlaveAssessment'!BH101</f>
        <v>0</v>
      </c>
      <c r="K101" s="8">
        <f>'2 - Eltis SlaveAssessment'!O101+'2 - Eltis SlaveAssessment'!Q101+'2 - Eltis SlaveAssessment'!S101+'2 - Eltis SlaveAssessment'!U101+'2 - Eltis SlaveAssessment'!W101+'2 - Eltis SlaveAssessment'!Y101+'2 - Eltis SlaveAssessment'!AA101+'2 - Eltis SlaveAssessment'!AC101+'2 - Eltis SlaveAssessment'!AE101+'2 - Eltis SlaveAssessment'!AG101+'2 - Eltis SlaveAssessment'!AI101+'2 - Eltis SlaveAssessment'!AK101+'2 - Eltis SlaveAssessment'!AM101+'2 - Eltis SlaveAssessment'!AO101+'2 - Eltis SlaveAssessment'!AQ101+'2 - Eltis SlaveAssessment'!AS101+'2 - Eltis SlaveAssessment'!AY101+'2 - Eltis SlaveAssessment'!BA101+'2 - Eltis SlaveAssessment'!BC101+'2 - Eltis SlaveAssessment'!BE101+'2 - Eltis SlaveAssessment'!BG101+'2 - Eltis SlaveAssessment'!BI101</f>
        <v>0</v>
      </c>
      <c r="M101" s="8">
        <f>'1 - Eltis SlaveVoyages'!GF101</f>
        <v>2697</v>
      </c>
      <c r="N101" s="8">
        <f>'1 - Eltis SlaveVoyages'!GG101</f>
        <v>2384</v>
      </c>
      <c r="O101" s="8">
        <f>'1 - Eltis SlaveVoyages'!BZ101</f>
        <v>1966</v>
      </c>
      <c r="P101" s="8">
        <f>'1 - Eltis SlaveVoyages'!CA101</f>
        <v>1719</v>
      </c>
      <c r="Q101" s="8">
        <f>'1 - Eltis SlaveVoyages'!CB101</f>
        <v>731</v>
      </c>
      <c r="R101" s="8">
        <f>'1 - Eltis SlaveVoyages'!CC101</f>
        <v>665</v>
      </c>
      <c r="S101" s="8">
        <f>'1 - Eltis SlaveVoyages'!EL101+'1 - Eltis SlaveVoyages'!EN101+'1 - Eltis SlaveVoyages'!EP101+'1 - Eltis SlaveVoyages'!ER101+'1 - Eltis SlaveVoyages'!ET101</f>
        <v>0</v>
      </c>
      <c r="T101" s="8">
        <f>'1 - Eltis SlaveVoyages'!EM101+'1 - Eltis SlaveVoyages'!EO101+'1 - Eltis SlaveVoyages'!EQ101+'1 - Eltis SlaveVoyages'!ES101+'1 - Eltis SlaveVoyages'!EU101</f>
        <v>0</v>
      </c>
      <c r="U101" s="8">
        <f>'1 - Eltis SlaveVoyages'!BR101+'1 - Eltis SlaveVoyages'!BT101+'1 - Eltis SlaveVoyages'!BV101+'1 - Eltis SlaveVoyages'!CF101+'1 - Eltis SlaveVoyages'!CH101+'1 - Eltis SlaveVoyages'!CJ101+'1 - Eltis SlaveVoyages'!CL101+'1 - Eltis SlaveVoyages'!CN101+'1 - Eltis SlaveVoyages'!CP101+'1 - Eltis SlaveVoyages'!CR101+'1 - Eltis SlaveVoyages'!CT101+'1 - Eltis SlaveVoyages'!CV101+'1 - Eltis SlaveVoyages'!CX101+'1 - Eltis SlaveVoyages'!CZ101+'1 - Eltis SlaveVoyages'!DB101+'1 - Eltis SlaveVoyages'!DD101+'1 - Eltis SlaveVoyages'!DF101+'1 - Eltis SlaveVoyages'!DH101+'1 - Eltis SlaveVoyages'!DJ101+'1 - Eltis SlaveVoyages'!DL101+'1 - Eltis SlaveVoyages'!DN101+'1 - Eltis SlaveVoyages'!DP101+'1 - Eltis SlaveVoyages'!DR101+'1 - Eltis SlaveVoyages'!DT101+'1 - Eltis SlaveVoyages'!DV101+'1 - Eltis SlaveVoyages'!DX101+'1 - Eltis SlaveVoyages'!DZ101+'1 - Eltis SlaveVoyages'!EB101+'1 - Eltis SlaveVoyages'!ED101+'1 - Eltis SlaveVoyages'!EF101+'1 - Eltis SlaveVoyages'!EH101+'1 - Eltis SlaveVoyages'!EJ101+'1 - Eltis SlaveVoyages'!FP101+'1 - Eltis SlaveVoyages'!FT101+'1 - Eltis SlaveVoyages'!FV101</f>
        <v>0</v>
      </c>
      <c r="V101" s="8">
        <f>'1 - Eltis SlaveVoyages'!BS101+'1 - Eltis SlaveVoyages'!BU101+'1 - Eltis SlaveVoyages'!BW101+'1 - Eltis SlaveVoyages'!CG101+'1 - Eltis SlaveVoyages'!CI101+'1 - Eltis SlaveVoyages'!CK101+'1 - Eltis SlaveVoyages'!CM101+'1 - Eltis SlaveVoyages'!CO101+'1 - Eltis SlaveVoyages'!CQ101+'1 - Eltis SlaveVoyages'!CS101+'1 - Eltis SlaveVoyages'!CU101+'1 - Eltis SlaveVoyages'!CW101+'1 - Eltis SlaveVoyages'!CY101+'1 - Eltis SlaveVoyages'!DA101+'1 - Eltis SlaveVoyages'!DC101+'1 - Eltis SlaveVoyages'!DE101+'1 - Eltis SlaveVoyages'!DG101+'1 - Eltis SlaveVoyages'!DI101+'1 - Eltis SlaveVoyages'!DK101+'1 - Eltis SlaveVoyages'!DM101+'1 - Eltis SlaveVoyages'!DO101+'1 - Eltis SlaveVoyages'!DQ101+'1 - Eltis SlaveVoyages'!DS101+'1 - Eltis SlaveVoyages'!DU101+'1 - Eltis SlaveVoyages'!DW101+'1 - Eltis SlaveVoyages'!DY101+'1 - Eltis SlaveVoyages'!EA101+'1 - Eltis SlaveVoyages'!EC101+'1 - Eltis SlaveVoyages'!EE101+'1 - Eltis SlaveVoyages'!EG101+'1 - Eltis SlaveVoyages'!EI101+'1 - Eltis SlaveVoyages'!EK101+'1 - Eltis SlaveVoyages'!FQ101+'1 - Eltis SlaveVoyages'!FU101+'1 - Eltis SlaveVoyages'!FW101</f>
        <v>0</v>
      </c>
      <c r="X101" s="8">
        <f>'3 - Paesie'!AB23</f>
        <v>388.88888888888891</v>
      </c>
      <c r="Y101" s="8">
        <f>'3 - Paesie'!AC23</f>
        <v>411.76470588235293</v>
      </c>
      <c r="Z101" s="8">
        <f>'3 - Paesie'!AD23</f>
        <v>400</v>
      </c>
      <c r="AA101" s="8">
        <f>'3 - Paesie'!AE23</f>
        <v>258.48056537102474</v>
      </c>
      <c r="AB101" s="8">
        <f>'3 - Paesie'!AF23</f>
        <v>279.80199507619801</v>
      </c>
      <c r="AC101" s="8">
        <f>'3 - Paesie'!AG23</f>
        <v>265.86572438162545</v>
      </c>
      <c r="AE101" s="11">
        <f t="shared" si="20"/>
        <v>3085.8888888888887</v>
      </c>
      <c r="AG101" s="51">
        <f t="shared" si="21"/>
        <v>3085.8888888888887</v>
      </c>
      <c r="AH101" s="52">
        <f t="shared" si="22"/>
        <v>2642.4805653710246</v>
      </c>
      <c r="AI101" s="52">
        <f t="shared" si="23"/>
        <v>1966</v>
      </c>
      <c r="AJ101" s="52">
        <f t="shared" si="24"/>
        <v>1719</v>
      </c>
      <c r="AK101" s="52">
        <f t="shared" si="25"/>
        <v>731</v>
      </c>
      <c r="AL101" s="52">
        <f t="shared" si="26"/>
        <v>665</v>
      </c>
      <c r="AM101" s="52">
        <f t="shared" si="27"/>
        <v>0</v>
      </c>
      <c r="AN101" s="52">
        <f t="shared" si="28"/>
        <v>0</v>
      </c>
      <c r="AO101" s="52">
        <f t="shared" si="29"/>
        <v>388.88888888888891</v>
      </c>
      <c r="AP101" s="52">
        <f t="shared" si="30"/>
        <v>258.48056537102474</v>
      </c>
      <c r="AQ101" s="52">
        <f t="shared" si="31"/>
        <v>0</v>
      </c>
      <c r="AR101" s="56">
        <f t="shared" si="32"/>
        <v>0</v>
      </c>
      <c r="AT101" s="8" t="str">
        <f>IF('4 - Prijzen'!O105&gt;0,'4 - Prijzen'!O105,"")</f>
        <v/>
      </c>
      <c r="AU101" s="8">
        <f>IF('4 - Prijzen'!P105&gt;0,'4 - Prijzen'!P105,"")</f>
        <v>45</v>
      </c>
      <c r="AV101" s="8">
        <f>IF('4 - Prijzen'!BC105&gt;0,'4 - Prijzen'!BC105,"")</f>
        <v>247.1142857142857</v>
      </c>
      <c r="AW101" s="8">
        <f>IF('4 - Prijzen'!BD105&gt;0,'4 - Prijzen'!BD105,"")</f>
        <v>216</v>
      </c>
      <c r="AX101" s="8" t="str">
        <f>IF('4 - Prijzen'!BE105&gt;0,'4 - Prijzen'!BE105,"")</f>
        <v/>
      </c>
      <c r="AY101" s="8">
        <f>IF('4 - Prijzen'!BF105&gt;0,'4 - Prijzen'!BF105,"")</f>
        <v>230.26484406124575</v>
      </c>
      <c r="AZ101" s="8">
        <f>IF('4 - Prijzen'!BG105&gt;0,'4 - Prijzen'!BG105,"")</f>
        <v>184.90110127347509</v>
      </c>
      <c r="BA101" s="8">
        <f>IF('4 - Prijzen'!BV105&gt;0,'4 - Prijzen'!BV105,"")</f>
        <v>205</v>
      </c>
      <c r="BB101" s="8">
        <f>IF('4 - Prijzen'!BW105&gt;0,'4 - Prijzen'!BW105,"")</f>
        <v>200</v>
      </c>
      <c r="BE101" s="72">
        <v>45</v>
      </c>
      <c r="BF101" s="8">
        <f t="shared" si="48"/>
        <v>247.1142857142857</v>
      </c>
      <c r="BG101" s="11">
        <f t="shared" si="63"/>
        <v>205</v>
      </c>
      <c r="BH101" s="11"/>
      <c r="BI101" s="87">
        <f t="shared" si="34"/>
        <v>0.629</v>
      </c>
      <c r="BJ101" s="87">
        <f t="shared" si="35"/>
        <v>0.66666666666666663</v>
      </c>
      <c r="BK101" s="84">
        <f t="shared" si="33"/>
        <v>0.8763333333333333</v>
      </c>
      <c r="BL101" s="89"/>
      <c r="BM101" s="8">
        <f t="shared" si="40"/>
        <v>121692.02833333334</v>
      </c>
      <c r="BN101" s="8">
        <f t="shared" si="41"/>
        <v>77529.209999999992</v>
      </c>
      <c r="BO101" s="8">
        <f t="shared" si="42"/>
        <v>28826.985000000001</v>
      </c>
      <c r="BP101" s="8">
        <f t="shared" si="43"/>
        <v>15335.833333333332</v>
      </c>
      <c r="BR101" s="8">
        <f t="shared" si="49"/>
        <v>372257.1609428571</v>
      </c>
      <c r="BS101" s="8">
        <f t="shared" si="50"/>
        <v>119466.14166666666</v>
      </c>
      <c r="BU101" s="11">
        <f t="shared" si="44"/>
        <v>294727.95094285707</v>
      </c>
      <c r="BV101" s="11">
        <f t="shared" si="45"/>
        <v>90639.156666666662</v>
      </c>
      <c r="BX101" s="14">
        <f t="shared" si="59"/>
        <v>0.63709358009577655</v>
      </c>
      <c r="BY101" s="14">
        <f t="shared" si="60"/>
        <v>0.65052512496289228</v>
      </c>
      <c r="BZ101" s="14">
        <f t="shared" si="61"/>
        <v>0.23688474417599828</v>
      </c>
      <c r="CA101" s="14">
        <f t="shared" si="62"/>
        <v>0.25165747998855342</v>
      </c>
      <c r="CB101" s="8">
        <f t="shared" si="51"/>
        <v>462613.28029478743</v>
      </c>
      <c r="CC101" s="8">
        <f t="shared" si="52"/>
        <v>453061.59536830982</v>
      </c>
      <c r="CD101" s="8">
        <f t="shared" si="53"/>
        <v>382629.77627349645</v>
      </c>
      <c r="CE101" s="8">
        <f t="shared" si="54"/>
        <v>360168.73677185894</v>
      </c>
      <c r="CG101" s="11">
        <f t="shared" si="55"/>
        <v>360168.73677185894</v>
      </c>
      <c r="CH101" s="11">
        <f t="shared" si="56"/>
        <v>462613.28029478743</v>
      </c>
      <c r="CJ101">
        <f t="shared" si="46"/>
        <v>149.91248776340646</v>
      </c>
      <c r="CK101">
        <f t="shared" si="47"/>
        <v>123.99337437300501</v>
      </c>
      <c r="CL101">
        <f t="shared" si="57"/>
        <v>116.71474565033417</v>
      </c>
      <c r="CM101">
        <f t="shared" si="58"/>
        <v>149.91248776340643</v>
      </c>
      <c r="CN101">
        <f t="shared" si="36"/>
        <v>90</v>
      </c>
      <c r="CO101">
        <f t="shared" si="36"/>
        <v>110</v>
      </c>
      <c r="CP101" s="8">
        <f t="shared" si="37"/>
        <v>360168.73677185894</v>
      </c>
      <c r="CQ101" s="8">
        <f t="shared" si="38"/>
        <v>462613.28029478743</v>
      </c>
    </row>
    <row r="102" spans="1:95" x14ac:dyDescent="0.25">
      <c r="A102">
        <v>1694</v>
      </c>
      <c r="B102" s="8">
        <f>'2 - Eltis SlaveAssessment'!BX102</f>
        <v>3127</v>
      </c>
      <c r="C102" s="8">
        <f>'2 - Eltis SlaveAssessment'!BY102</f>
        <v>2760</v>
      </c>
      <c r="D102" s="8">
        <f>'2 - Eltis SlaveAssessment'!AT102</f>
        <v>2078</v>
      </c>
      <c r="E102" s="8">
        <f>'2 - Eltis SlaveAssessment'!AU102</f>
        <v>1823</v>
      </c>
      <c r="F102" s="8">
        <f>'2 - Eltis SlaveAssessment'!AV102</f>
        <v>1049</v>
      </c>
      <c r="G102" s="8">
        <f>'2 - Eltis SlaveAssessment'!AW102</f>
        <v>937</v>
      </c>
      <c r="H102" s="8">
        <f>'2 - Eltis SlaveAssessment'!BJ102+'2 - Eltis SlaveAssessment'!BL102+'2 - Eltis SlaveAssessment'!BN102+'2 - Eltis SlaveAssessment'!BP102+'2 - Eltis SlaveAssessment'!BR102</f>
        <v>0</v>
      </c>
      <c r="I102" s="8">
        <f>'2 - Eltis SlaveAssessment'!BK102+'2 - Eltis SlaveAssessment'!BM102+'2 - Eltis SlaveAssessment'!BO102+'2 - Eltis SlaveAssessment'!BQ102+'2 - Eltis SlaveAssessment'!BS102</f>
        <v>0</v>
      </c>
      <c r="J102" s="8">
        <f>'2 - Eltis SlaveAssessment'!N102+'2 - Eltis SlaveAssessment'!P102+'2 - Eltis SlaveAssessment'!R102+'2 - Eltis SlaveAssessment'!T102+'2 - Eltis SlaveAssessment'!V102+'2 - Eltis SlaveAssessment'!X102+'2 - Eltis SlaveAssessment'!Z102+'2 - Eltis SlaveAssessment'!AB102+'2 - Eltis SlaveAssessment'!AD102+'2 - Eltis SlaveAssessment'!AF102+'2 - Eltis SlaveAssessment'!AH102+'2 - Eltis SlaveAssessment'!AJ102+'2 - Eltis SlaveAssessment'!AL102+'2 - Eltis SlaveAssessment'!AN102+'2 - Eltis SlaveAssessment'!AP102+'2 - Eltis SlaveAssessment'!AR102+'2 - Eltis SlaveAssessment'!AX102+'2 - Eltis SlaveAssessment'!AZ102+'2 - Eltis SlaveAssessment'!BB102+'2 - Eltis SlaveAssessment'!BD102+'2 - Eltis SlaveAssessment'!BF102+'2 - Eltis SlaveAssessment'!BH102</f>
        <v>0</v>
      </c>
      <c r="K102" s="8">
        <f>'2 - Eltis SlaveAssessment'!O102+'2 - Eltis SlaveAssessment'!Q102+'2 - Eltis SlaveAssessment'!S102+'2 - Eltis SlaveAssessment'!U102+'2 - Eltis SlaveAssessment'!W102+'2 - Eltis SlaveAssessment'!Y102+'2 - Eltis SlaveAssessment'!AA102+'2 - Eltis SlaveAssessment'!AC102+'2 - Eltis SlaveAssessment'!AE102+'2 - Eltis SlaveAssessment'!AG102+'2 - Eltis SlaveAssessment'!AI102+'2 - Eltis SlaveAssessment'!AK102+'2 - Eltis SlaveAssessment'!AM102+'2 - Eltis SlaveAssessment'!AO102+'2 - Eltis SlaveAssessment'!AQ102+'2 - Eltis SlaveAssessment'!AS102+'2 - Eltis SlaveAssessment'!AY102+'2 - Eltis SlaveAssessment'!BA102+'2 - Eltis SlaveAssessment'!BC102+'2 - Eltis SlaveAssessment'!BE102+'2 - Eltis SlaveAssessment'!BG102+'2 - Eltis SlaveAssessment'!BI102</f>
        <v>0</v>
      </c>
      <c r="M102" s="8">
        <f>'1 - Eltis SlaveVoyages'!GF102</f>
        <v>3127</v>
      </c>
      <c r="N102" s="8">
        <f>'1 - Eltis SlaveVoyages'!GG102</f>
        <v>2760</v>
      </c>
      <c r="O102" s="8">
        <f>'1 - Eltis SlaveVoyages'!BZ102</f>
        <v>2078</v>
      </c>
      <c r="P102" s="8">
        <f>'1 - Eltis SlaveVoyages'!CA102</f>
        <v>1823</v>
      </c>
      <c r="Q102" s="8">
        <f>'1 - Eltis SlaveVoyages'!CB102</f>
        <v>1049</v>
      </c>
      <c r="R102" s="8">
        <f>'1 - Eltis SlaveVoyages'!CC102</f>
        <v>937</v>
      </c>
      <c r="S102" s="8">
        <f>'1 - Eltis SlaveVoyages'!EL102+'1 - Eltis SlaveVoyages'!EN102+'1 - Eltis SlaveVoyages'!EP102+'1 - Eltis SlaveVoyages'!ER102+'1 - Eltis SlaveVoyages'!ET102</f>
        <v>0</v>
      </c>
      <c r="T102" s="8">
        <f>'1 - Eltis SlaveVoyages'!EM102+'1 - Eltis SlaveVoyages'!EO102+'1 - Eltis SlaveVoyages'!EQ102+'1 - Eltis SlaveVoyages'!ES102+'1 - Eltis SlaveVoyages'!EU102</f>
        <v>0</v>
      </c>
      <c r="U102" s="8">
        <f>'1 - Eltis SlaveVoyages'!BR102+'1 - Eltis SlaveVoyages'!BT102+'1 - Eltis SlaveVoyages'!BV102+'1 - Eltis SlaveVoyages'!CF102+'1 - Eltis SlaveVoyages'!CH102+'1 - Eltis SlaveVoyages'!CJ102+'1 - Eltis SlaveVoyages'!CL102+'1 - Eltis SlaveVoyages'!CN102+'1 - Eltis SlaveVoyages'!CP102+'1 - Eltis SlaveVoyages'!CR102+'1 - Eltis SlaveVoyages'!CT102+'1 - Eltis SlaveVoyages'!CV102+'1 - Eltis SlaveVoyages'!CX102+'1 - Eltis SlaveVoyages'!CZ102+'1 - Eltis SlaveVoyages'!DB102+'1 - Eltis SlaveVoyages'!DD102+'1 - Eltis SlaveVoyages'!DF102+'1 - Eltis SlaveVoyages'!DH102+'1 - Eltis SlaveVoyages'!DJ102+'1 - Eltis SlaveVoyages'!DL102+'1 - Eltis SlaveVoyages'!DN102+'1 - Eltis SlaveVoyages'!DP102+'1 - Eltis SlaveVoyages'!DR102+'1 - Eltis SlaveVoyages'!DT102+'1 - Eltis SlaveVoyages'!DV102+'1 - Eltis SlaveVoyages'!DX102+'1 - Eltis SlaveVoyages'!DZ102+'1 - Eltis SlaveVoyages'!EB102+'1 - Eltis SlaveVoyages'!ED102+'1 - Eltis SlaveVoyages'!EF102+'1 - Eltis SlaveVoyages'!EH102+'1 - Eltis SlaveVoyages'!EJ102+'1 - Eltis SlaveVoyages'!FP102+'1 - Eltis SlaveVoyages'!FT102+'1 - Eltis SlaveVoyages'!FV102</f>
        <v>0</v>
      </c>
      <c r="V102" s="8">
        <f>'1 - Eltis SlaveVoyages'!BS102+'1 - Eltis SlaveVoyages'!BU102+'1 - Eltis SlaveVoyages'!BW102+'1 - Eltis SlaveVoyages'!CG102+'1 - Eltis SlaveVoyages'!CI102+'1 - Eltis SlaveVoyages'!CK102+'1 - Eltis SlaveVoyages'!CM102+'1 - Eltis SlaveVoyages'!CO102+'1 - Eltis SlaveVoyages'!CQ102+'1 - Eltis SlaveVoyages'!CS102+'1 - Eltis SlaveVoyages'!CU102+'1 - Eltis SlaveVoyages'!CW102+'1 - Eltis SlaveVoyages'!CY102+'1 - Eltis SlaveVoyages'!DA102+'1 - Eltis SlaveVoyages'!DC102+'1 - Eltis SlaveVoyages'!DE102+'1 - Eltis SlaveVoyages'!DG102+'1 - Eltis SlaveVoyages'!DI102+'1 - Eltis SlaveVoyages'!DK102+'1 - Eltis SlaveVoyages'!DM102+'1 - Eltis SlaveVoyages'!DO102+'1 - Eltis SlaveVoyages'!DQ102+'1 - Eltis SlaveVoyages'!DS102+'1 - Eltis SlaveVoyages'!DU102+'1 - Eltis SlaveVoyages'!DW102+'1 - Eltis SlaveVoyages'!DY102+'1 - Eltis SlaveVoyages'!EA102+'1 - Eltis SlaveVoyages'!EC102+'1 - Eltis SlaveVoyages'!EE102+'1 - Eltis SlaveVoyages'!EG102+'1 - Eltis SlaveVoyages'!EI102+'1 - Eltis SlaveVoyages'!EK102+'1 - Eltis SlaveVoyages'!FQ102+'1 - Eltis SlaveVoyages'!FU102+'1 - Eltis SlaveVoyages'!FW102</f>
        <v>0</v>
      </c>
      <c r="X102" s="8">
        <f>'3 - Paesie'!AB24</f>
        <v>777.77777777777783</v>
      </c>
      <c r="Y102" s="8">
        <f>'3 - Paesie'!AC24</f>
        <v>823.52941176470586</v>
      </c>
      <c r="Z102" s="8">
        <f>'3 - Paesie'!AD24</f>
        <v>800</v>
      </c>
      <c r="AA102" s="8">
        <f>'3 - Paesie'!AE24</f>
        <v>516.96113074204948</v>
      </c>
      <c r="AB102" s="8">
        <f>'3 - Paesie'!AF24</f>
        <v>585.61032683003066</v>
      </c>
      <c r="AC102" s="8">
        <f>'3 - Paesie'!AG24</f>
        <v>531.73144876325091</v>
      </c>
      <c r="AE102" s="11">
        <f t="shared" si="20"/>
        <v>3904.7777777777778</v>
      </c>
      <c r="AG102" s="51">
        <f t="shared" si="21"/>
        <v>3904.7777777777778</v>
      </c>
      <c r="AH102" s="52">
        <f t="shared" si="22"/>
        <v>3276.9611307420496</v>
      </c>
      <c r="AI102" s="52">
        <f t="shared" si="23"/>
        <v>2078</v>
      </c>
      <c r="AJ102" s="52">
        <f t="shared" si="24"/>
        <v>1823</v>
      </c>
      <c r="AK102" s="52">
        <f t="shared" si="25"/>
        <v>1049</v>
      </c>
      <c r="AL102" s="52">
        <f t="shared" si="26"/>
        <v>937</v>
      </c>
      <c r="AM102" s="52">
        <f t="shared" si="27"/>
        <v>0</v>
      </c>
      <c r="AN102" s="52">
        <f t="shared" si="28"/>
        <v>0</v>
      </c>
      <c r="AO102" s="52">
        <f t="shared" si="29"/>
        <v>777.77777777777783</v>
      </c>
      <c r="AP102" s="52">
        <f t="shared" si="30"/>
        <v>516.96113074204948</v>
      </c>
      <c r="AQ102" s="52">
        <f t="shared" si="31"/>
        <v>0</v>
      </c>
      <c r="AR102" s="56">
        <f t="shared" si="32"/>
        <v>0</v>
      </c>
      <c r="AT102" s="8" t="str">
        <f>IF('4 - Prijzen'!O106&gt;0,'4 - Prijzen'!O106,"")</f>
        <v/>
      </c>
      <c r="AU102" s="8">
        <f>IF('4 - Prijzen'!P106&gt;0,'4 - Prijzen'!P106,"")</f>
        <v>45</v>
      </c>
      <c r="AV102" s="8">
        <f>IF('4 - Prijzen'!BC106&gt;0,'4 - Prijzen'!BC106,"")</f>
        <v>247.1142857142857</v>
      </c>
      <c r="AW102" s="8">
        <f>IF('4 - Prijzen'!BD106&gt;0,'4 - Prijzen'!BD106,"")</f>
        <v>216</v>
      </c>
      <c r="AX102" s="8" t="str">
        <f>IF('4 - Prijzen'!BE106&gt;0,'4 - Prijzen'!BE106,"")</f>
        <v/>
      </c>
      <c r="AY102" s="8">
        <f>IF('4 - Prijzen'!BF106&gt;0,'4 - Prijzen'!BF106,"")</f>
        <v>229.91449815928874</v>
      </c>
      <c r="AZ102" s="8">
        <f>IF('4 - Prijzen'!BG106&gt;0,'4 - Prijzen'!BG106,"")</f>
        <v>184.80767569961984</v>
      </c>
      <c r="BA102" s="8">
        <f>IF('4 - Prijzen'!BV106&gt;0,'4 - Prijzen'!BV106,"")</f>
        <v>210</v>
      </c>
      <c r="BB102" s="8">
        <f>IF('4 - Prijzen'!BW106&gt;0,'4 - Prijzen'!BW106,"")</f>
        <v>200</v>
      </c>
      <c r="BE102" s="72">
        <v>45</v>
      </c>
      <c r="BF102" s="8">
        <f t="shared" si="48"/>
        <v>247.1142857142857</v>
      </c>
      <c r="BG102" s="11">
        <f t="shared" si="63"/>
        <v>210</v>
      </c>
      <c r="BH102" s="11"/>
      <c r="BI102" s="87">
        <f t="shared" si="34"/>
        <v>0.629</v>
      </c>
      <c r="BJ102" s="87">
        <f t="shared" si="35"/>
        <v>0.66666666666666663</v>
      </c>
      <c r="BK102" s="84">
        <f t="shared" si="33"/>
        <v>0.8763333333333333</v>
      </c>
      <c r="BL102" s="89"/>
      <c r="BM102" s="8">
        <f t="shared" si="40"/>
        <v>153984.91166666665</v>
      </c>
      <c r="BN102" s="8">
        <f t="shared" si="41"/>
        <v>81945.929999999993</v>
      </c>
      <c r="BO102" s="8">
        <f t="shared" si="42"/>
        <v>41367.314999999995</v>
      </c>
      <c r="BP102" s="8">
        <f t="shared" si="43"/>
        <v>30671.666666666664</v>
      </c>
      <c r="BR102" s="8">
        <f t="shared" si="49"/>
        <v>394778.82745714282</v>
      </c>
      <c r="BS102" s="8">
        <f t="shared" si="50"/>
        <v>172436.11</v>
      </c>
      <c r="BU102" s="11">
        <f t="shared" si="44"/>
        <v>312832.89745714283</v>
      </c>
      <c r="BV102" s="11">
        <f t="shared" si="45"/>
        <v>131068.79499999998</v>
      </c>
      <c r="BX102" s="14">
        <f t="shared" si="59"/>
        <v>0.53216856842045357</v>
      </c>
      <c r="BY102" s="14">
        <f t="shared" si="60"/>
        <v>0.55630809376954427</v>
      </c>
      <c r="BZ102" s="14">
        <f t="shared" si="61"/>
        <v>0.26864524940955525</v>
      </c>
      <c r="CA102" s="14">
        <f t="shared" si="62"/>
        <v>0.28593564666048438</v>
      </c>
      <c r="CB102" s="8">
        <f t="shared" si="51"/>
        <v>587845.49862776021</v>
      </c>
      <c r="CC102" s="8">
        <f t="shared" si="52"/>
        <v>562337.49061133876</v>
      </c>
      <c r="CD102" s="8">
        <f t="shared" si="53"/>
        <v>487888.00579228887</v>
      </c>
      <c r="CE102" s="8">
        <f t="shared" si="54"/>
        <v>458385.64212187601</v>
      </c>
      <c r="CG102" s="11">
        <f t="shared" si="55"/>
        <v>458385.64212187601</v>
      </c>
      <c r="CH102" s="11">
        <f t="shared" si="56"/>
        <v>587845.49862776021</v>
      </c>
      <c r="CJ102">
        <f t="shared" si="46"/>
        <v>150.54518645675785</v>
      </c>
      <c r="CK102">
        <f t="shared" si="47"/>
        <v>124.9464204003813</v>
      </c>
      <c r="CL102">
        <f t="shared" si="57"/>
        <v>117.39096773459534</v>
      </c>
      <c r="CM102">
        <f t="shared" si="58"/>
        <v>150.54518645675788</v>
      </c>
      <c r="CN102">
        <f t="shared" si="36"/>
        <v>90</v>
      </c>
      <c r="CO102">
        <f t="shared" si="36"/>
        <v>110</v>
      </c>
      <c r="CP102" s="8">
        <f t="shared" si="37"/>
        <v>458385.64212187601</v>
      </c>
      <c r="CQ102" s="8">
        <f t="shared" si="38"/>
        <v>587845.49862776021</v>
      </c>
    </row>
    <row r="103" spans="1:95" x14ac:dyDescent="0.25">
      <c r="A103">
        <v>1695</v>
      </c>
      <c r="B103" s="8">
        <f>'2 - Eltis SlaveAssessment'!BX103</f>
        <v>1822</v>
      </c>
      <c r="C103" s="8">
        <f>'2 - Eltis SlaveAssessment'!BY103</f>
        <v>1495</v>
      </c>
      <c r="D103" s="8">
        <f>'2 - Eltis SlaveAssessment'!AT103</f>
        <v>967</v>
      </c>
      <c r="E103" s="8">
        <f>'2 - Eltis SlaveAssessment'!AU103</f>
        <v>849</v>
      </c>
      <c r="F103" s="8">
        <f>'2 - Eltis SlaveAssessment'!AV103</f>
        <v>855</v>
      </c>
      <c r="G103" s="8">
        <f>'2 - Eltis SlaveAssessment'!AW103</f>
        <v>646</v>
      </c>
      <c r="H103" s="8">
        <f>'2 - Eltis SlaveAssessment'!BJ103+'2 - Eltis SlaveAssessment'!BL103+'2 - Eltis SlaveAssessment'!BN103+'2 - Eltis SlaveAssessment'!BP103+'2 - Eltis SlaveAssessment'!BR103</f>
        <v>0</v>
      </c>
      <c r="I103" s="8">
        <f>'2 - Eltis SlaveAssessment'!BK103+'2 - Eltis SlaveAssessment'!BM103+'2 - Eltis SlaveAssessment'!BO103+'2 - Eltis SlaveAssessment'!BQ103+'2 - Eltis SlaveAssessment'!BS103</f>
        <v>0</v>
      </c>
      <c r="J103" s="8">
        <f>'2 - Eltis SlaveAssessment'!N103+'2 - Eltis SlaveAssessment'!P103+'2 - Eltis SlaveAssessment'!R103+'2 - Eltis SlaveAssessment'!T103+'2 - Eltis SlaveAssessment'!V103+'2 - Eltis SlaveAssessment'!X103+'2 - Eltis SlaveAssessment'!Z103+'2 - Eltis SlaveAssessment'!AB103+'2 - Eltis SlaveAssessment'!AD103+'2 - Eltis SlaveAssessment'!AF103+'2 - Eltis SlaveAssessment'!AH103+'2 - Eltis SlaveAssessment'!AJ103+'2 - Eltis SlaveAssessment'!AL103+'2 - Eltis SlaveAssessment'!AN103+'2 - Eltis SlaveAssessment'!AP103+'2 - Eltis SlaveAssessment'!AR103+'2 - Eltis SlaveAssessment'!AX103+'2 - Eltis SlaveAssessment'!AZ103+'2 - Eltis SlaveAssessment'!BB103+'2 - Eltis SlaveAssessment'!BD103+'2 - Eltis SlaveAssessment'!BF103+'2 - Eltis SlaveAssessment'!BH103</f>
        <v>0</v>
      </c>
      <c r="K103" s="8">
        <f>'2 - Eltis SlaveAssessment'!O103+'2 - Eltis SlaveAssessment'!Q103+'2 - Eltis SlaveAssessment'!S103+'2 - Eltis SlaveAssessment'!U103+'2 - Eltis SlaveAssessment'!W103+'2 - Eltis SlaveAssessment'!Y103+'2 - Eltis SlaveAssessment'!AA103+'2 - Eltis SlaveAssessment'!AC103+'2 - Eltis SlaveAssessment'!AE103+'2 - Eltis SlaveAssessment'!AG103+'2 - Eltis SlaveAssessment'!AI103+'2 - Eltis SlaveAssessment'!AK103+'2 - Eltis SlaveAssessment'!AM103+'2 - Eltis SlaveAssessment'!AO103+'2 - Eltis SlaveAssessment'!AQ103+'2 - Eltis SlaveAssessment'!AS103+'2 - Eltis SlaveAssessment'!AY103+'2 - Eltis SlaveAssessment'!BA103+'2 - Eltis SlaveAssessment'!BC103+'2 - Eltis SlaveAssessment'!BE103+'2 - Eltis SlaveAssessment'!BG103+'2 - Eltis SlaveAssessment'!BI103</f>
        <v>0</v>
      </c>
      <c r="M103" s="8">
        <f>'1 - Eltis SlaveVoyages'!GF103</f>
        <v>2056</v>
      </c>
      <c r="N103" s="8">
        <f>'1 - Eltis SlaveVoyages'!GG103</f>
        <v>1708</v>
      </c>
      <c r="O103" s="8">
        <f>'1 - Eltis SlaveVoyages'!BZ103</f>
        <v>1201</v>
      </c>
      <c r="P103" s="8">
        <f>'1 - Eltis SlaveVoyages'!CA103</f>
        <v>1062</v>
      </c>
      <c r="Q103" s="8">
        <f>'1 - Eltis SlaveVoyages'!CB103</f>
        <v>855</v>
      </c>
      <c r="R103" s="8">
        <f>'1 - Eltis SlaveVoyages'!CC103</f>
        <v>646</v>
      </c>
      <c r="S103" s="8">
        <f>'1 - Eltis SlaveVoyages'!EL103+'1 - Eltis SlaveVoyages'!EN103+'1 - Eltis SlaveVoyages'!EP103+'1 - Eltis SlaveVoyages'!ER103+'1 - Eltis SlaveVoyages'!ET103</f>
        <v>0</v>
      </c>
      <c r="T103" s="8">
        <f>'1 - Eltis SlaveVoyages'!EM103+'1 - Eltis SlaveVoyages'!EO103+'1 - Eltis SlaveVoyages'!EQ103+'1 - Eltis SlaveVoyages'!ES103+'1 - Eltis SlaveVoyages'!EU103</f>
        <v>0</v>
      </c>
      <c r="U103" s="8">
        <f>'1 - Eltis SlaveVoyages'!BR103+'1 - Eltis SlaveVoyages'!BT103+'1 - Eltis SlaveVoyages'!BV103+'1 - Eltis SlaveVoyages'!CF103+'1 - Eltis SlaveVoyages'!CH103+'1 - Eltis SlaveVoyages'!CJ103+'1 - Eltis SlaveVoyages'!CL103+'1 - Eltis SlaveVoyages'!CN103+'1 - Eltis SlaveVoyages'!CP103+'1 - Eltis SlaveVoyages'!CR103+'1 - Eltis SlaveVoyages'!CT103+'1 - Eltis SlaveVoyages'!CV103+'1 - Eltis SlaveVoyages'!CX103+'1 - Eltis SlaveVoyages'!CZ103+'1 - Eltis SlaveVoyages'!DB103+'1 - Eltis SlaveVoyages'!DD103+'1 - Eltis SlaveVoyages'!DF103+'1 - Eltis SlaveVoyages'!DH103+'1 - Eltis SlaveVoyages'!DJ103+'1 - Eltis SlaveVoyages'!DL103+'1 - Eltis SlaveVoyages'!DN103+'1 - Eltis SlaveVoyages'!DP103+'1 - Eltis SlaveVoyages'!DR103+'1 - Eltis SlaveVoyages'!DT103+'1 - Eltis SlaveVoyages'!DV103+'1 - Eltis SlaveVoyages'!DX103+'1 - Eltis SlaveVoyages'!DZ103+'1 - Eltis SlaveVoyages'!EB103+'1 - Eltis SlaveVoyages'!ED103+'1 - Eltis SlaveVoyages'!EF103+'1 - Eltis SlaveVoyages'!EH103+'1 - Eltis SlaveVoyages'!EJ103+'1 - Eltis SlaveVoyages'!FP103+'1 - Eltis SlaveVoyages'!FT103+'1 - Eltis SlaveVoyages'!FV103</f>
        <v>0</v>
      </c>
      <c r="V103" s="8">
        <f>'1 - Eltis SlaveVoyages'!BS103+'1 - Eltis SlaveVoyages'!BU103+'1 - Eltis SlaveVoyages'!BW103+'1 - Eltis SlaveVoyages'!CG103+'1 - Eltis SlaveVoyages'!CI103+'1 - Eltis SlaveVoyages'!CK103+'1 - Eltis SlaveVoyages'!CM103+'1 - Eltis SlaveVoyages'!CO103+'1 - Eltis SlaveVoyages'!CQ103+'1 - Eltis SlaveVoyages'!CS103+'1 - Eltis SlaveVoyages'!CU103+'1 - Eltis SlaveVoyages'!CW103+'1 - Eltis SlaveVoyages'!CY103+'1 - Eltis SlaveVoyages'!DA103+'1 - Eltis SlaveVoyages'!DC103+'1 - Eltis SlaveVoyages'!DE103+'1 - Eltis SlaveVoyages'!DG103+'1 - Eltis SlaveVoyages'!DI103+'1 - Eltis SlaveVoyages'!DK103+'1 - Eltis SlaveVoyages'!DM103+'1 - Eltis SlaveVoyages'!DO103+'1 - Eltis SlaveVoyages'!DQ103+'1 - Eltis SlaveVoyages'!DS103+'1 - Eltis SlaveVoyages'!DU103+'1 - Eltis SlaveVoyages'!DW103+'1 - Eltis SlaveVoyages'!DY103+'1 - Eltis SlaveVoyages'!EA103+'1 - Eltis SlaveVoyages'!EC103+'1 - Eltis SlaveVoyages'!EE103+'1 - Eltis SlaveVoyages'!EG103+'1 - Eltis SlaveVoyages'!EI103+'1 - Eltis SlaveVoyages'!EK103+'1 - Eltis SlaveVoyages'!FQ103+'1 - Eltis SlaveVoyages'!FU103+'1 - Eltis SlaveVoyages'!FW103</f>
        <v>0</v>
      </c>
      <c r="X103" s="8">
        <f>'3 - Paesie'!AB25</f>
        <v>777.77777777777783</v>
      </c>
      <c r="Y103" s="8">
        <f>'3 - Paesie'!AC25</f>
        <v>823.52941176470586</v>
      </c>
      <c r="Z103" s="8">
        <f>'3 - Paesie'!AD25</f>
        <v>800</v>
      </c>
      <c r="AA103" s="8">
        <f>'3 - Paesie'!AE25</f>
        <v>516.96113074204948</v>
      </c>
      <c r="AB103" s="8">
        <f>'3 - Paesie'!AF25</f>
        <v>585.61032683003066</v>
      </c>
      <c r="AC103" s="8">
        <f>'3 - Paesie'!AG25</f>
        <v>531.73144876325091</v>
      </c>
      <c r="AE103" s="11">
        <f t="shared" si="20"/>
        <v>2833.7777777777778</v>
      </c>
      <c r="AG103" s="51">
        <f t="shared" si="21"/>
        <v>2833.7777777777778</v>
      </c>
      <c r="AH103" s="52">
        <f t="shared" si="22"/>
        <v>2224.9611307420496</v>
      </c>
      <c r="AI103" s="52">
        <f t="shared" si="23"/>
        <v>1201</v>
      </c>
      <c r="AJ103" s="52">
        <f t="shared" si="24"/>
        <v>1062</v>
      </c>
      <c r="AK103" s="52">
        <f t="shared" si="25"/>
        <v>855</v>
      </c>
      <c r="AL103" s="52">
        <f t="shared" si="26"/>
        <v>646</v>
      </c>
      <c r="AM103" s="52">
        <f t="shared" si="27"/>
        <v>0</v>
      </c>
      <c r="AN103" s="52">
        <f t="shared" si="28"/>
        <v>0</v>
      </c>
      <c r="AO103" s="52">
        <f t="shared" si="29"/>
        <v>777.77777777777783</v>
      </c>
      <c r="AP103" s="52">
        <f t="shared" si="30"/>
        <v>516.96113074204948</v>
      </c>
      <c r="AQ103" s="52">
        <f t="shared" si="31"/>
        <v>0</v>
      </c>
      <c r="AR103" s="56">
        <f t="shared" si="32"/>
        <v>0</v>
      </c>
      <c r="AT103" s="8" t="str">
        <f>IF('4 - Prijzen'!O107&gt;0,'4 - Prijzen'!O107,"")</f>
        <v/>
      </c>
      <c r="AU103" s="8">
        <f>IF('4 - Prijzen'!P107&gt;0,'4 - Prijzen'!P107,"")</f>
        <v>45</v>
      </c>
      <c r="AV103" s="8">
        <f>IF('4 - Prijzen'!BC107&gt;0,'4 - Prijzen'!BC107,"")</f>
        <v>209.66666666666666</v>
      </c>
      <c r="AW103" s="8">
        <f>IF('4 - Prijzen'!BD107&gt;0,'4 - Prijzen'!BD107,"")</f>
        <v>216</v>
      </c>
      <c r="AX103" s="8" t="str">
        <f>IF('4 - Prijzen'!BE107&gt;0,'4 - Prijzen'!BE107,"")</f>
        <v/>
      </c>
      <c r="AY103" s="8">
        <f>IF('4 - Prijzen'!BF107&gt;0,'4 - Prijzen'!BF107,"")</f>
        <v>242.34908689046298</v>
      </c>
      <c r="AZ103" s="8">
        <f>IF('4 - Prijzen'!BG107&gt;0,'4 - Prijzen'!BG107,"")</f>
        <v>178.13753428190125</v>
      </c>
      <c r="BA103" s="8">
        <f>IF('4 - Prijzen'!BV107&gt;0,'4 - Prijzen'!BV107,"")</f>
        <v>205.42857142857142</v>
      </c>
      <c r="BB103" s="8">
        <f>IF('4 - Prijzen'!BW107&gt;0,'4 - Prijzen'!BW107,"")</f>
        <v>200</v>
      </c>
      <c r="BE103" s="72">
        <v>45</v>
      </c>
      <c r="BF103" s="8">
        <f t="shared" si="48"/>
        <v>209.66666666666666</v>
      </c>
      <c r="BG103" s="11">
        <f t="shared" si="63"/>
        <v>205.42857142857142</v>
      </c>
      <c r="BH103" s="11"/>
      <c r="BI103" s="87">
        <f t="shared" si="34"/>
        <v>0.629</v>
      </c>
      <c r="BJ103" s="87">
        <f t="shared" si="35"/>
        <v>0.66666666666666663</v>
      </c>
      <c r="BK103" s="84">
        <f t="shared" si="33"/>
        <v>0.8763333333333333</v>
      </c>
      <c r="BL103" s="89"/>
      <c r="BM103" s="8">
        <f t="shared" si="40"/>
        <v>111750.02666666666</v>
      </c>
      <c r="BN103" s="8">
        <f t="shared" si="41"/>
        <v>47361.434999999998</v>
      </c>
      <c r="BO103" s="8">
        <f t="shared" si="42"/>
        <v>33716.924999999996</v>
      </c>
      <c r="BP103" s="8">
        <f t="shared" si="43"/>
        <v>30671.666666666664</v>
      </c>
      <c r="BR103" s="8">
        <f t="shared" si="49"/>
        <v>195129.63800000001</v>
      </c>
      <c r="BS103" s="8">
        <f t="shared" si="50"/>
        <v>116295.44247619047</v>
      </c>
      <c r="BU103" s="11">
        <f t="shared" si="44"/>
        <v>147768.20300000001</v>
      </c>
      <c r="BV103" s="11">
        <f t="shared" si="45"/>
        <v>82578.517476190464</v>
      </c>
      <c r="BX103" s="14">
        <f t="shared" si="59"/>
        <v>0.42381587202007526</v>
      </c>
      <c r="BY103" s="14">
        <f t="shared" si="60"/>
        <v>0.47731170910199722</v>
      </c>
      <c r="BZ103" s="14">
        <f t="shared" si="61"/>
        <v>0.3017173776662484</v>
      </c>
      <c r="CA103" s="14">
        <f t="shared" si="62"/>
        <v>0.29034215073435987</v>
      </c>
      <c r="CB103" s="8">
        <f t="shared" si="51"/>
        <v>348661.32383310207</v>
      </c>
      <c r="CC103" s="8">
        <f t="shared" si="52"/>
        <v>309584.28251845646</v>
      </c>
      <c r="CD103" s="8">
        <f t="shared" si="53"/>
        <v>273694.93303609639</v>
      </c>
      <c r="CE103" s="8">
        <f t="shared" si="54"/>
        <v>284417.94368239451</v>
      </c>
      <c r="CG103" s="11">
        <f t="shared" si="55"/>
        <v>273694.93303609639</v>
      </c>
      <c r="CH103" s="11">
        <f t="shared" si="56"/>
        <v>348661.32383310207</v>
      </c>
      <c r="CJ103">
        <f t="shared" si="46"/>
        <v>123.03763780183182</v>
      </c>
      <c r="CK103">
        <f t="shared" si="47"/>
        <v>96.583061375661359</v>
      </c>
      <c r="CL103">
        <f t="shared" si="57"/>
        <v>96.583061375661373</v>
      </c>
      <c r="CM103">
        <f t="shared" si="58"/>
        <v>123.03763780183181</v>
      </c>
      <c r="CN103">
        <f t="shared" si="36"/>
        <v>90</v>
      </c>
      <c r="CO103">
        <f t="shared" si="36"/>
        <v>110</v>
      </c>
      <c r="CP103" s="8">
        <f t="shared" si="37"/>
        <v>273694.93303609639</v>
      </c>
      <c r="CQ103" s="8">
        <f t="shared" si="38"/>
        <v>348661.32383310207</v>
      </c>
    </row>
    <row r="104" spans="1:95" x14ac:dyDescent="0.25">
      <c r="A104">
        <v>1696</v>
      </c>
      <c r="B104" s="8">
        <f>'2 - Eltis SlaveAssessment'!BX104</f>
        <v>1169</v>
      </c>
      <c r="C104" s="8">
        <f>'2 - Eltis SlaveAssessment'!BY104</f>
        <v>999</v>
      </c>
      <c r="D104" s="8">
        <f>'2 - Eltis SlaveAssessment'!AT104</f>
        <v>0</v>
      </c>
      <c r="E104" s="8">
        <f>'2 - Eltis SlaveAssessment'!AU104</f>
        <v>0</v>
      </c>
      <c r="F104" s="8">
        <f>'2 - Eltis SlaveAssessment'!AV104</f>
        <v>1169</v>
      </c>
      <c r="G104" s="8">
        <f>'2 - Eltis SlaveAssessment'!AW104</f>
        <v>999</v>
      </c>
      <c r="H104" s="8">
        <f>'2 - Eltis SlaveAssessment'!BJ104+'2 - Eltis SlaveAssessment'!BL104+'2 - Eltis SlaveAssessment'!BN104+'2 - Eltis SlaveAssessment'!BP104+'2 - Eltis SlaveAssessment'!BR104</f>
        <v>0</v>
      </c>
      <c r="I104" s="8">
        <f>'2 - Eltis SlaveAssessment'!BK104+'2 - Eltis SlaveAssessment'!BM104+'2 - Eltis SlaveAssessment'!BO104+'2 - Eltis SlaveAssessment'!BQ104+'2 - Eltis SlaveAssessment'!BS104</f>
        <v>0</v>
      </c>
      <c r="J104" s="8">
        <f>'2 - Eltis SlaveAssessment'!N104+'2 - Eltis SlaveAssessment'!P104+'2 - Eltis SlaveAssessment'!R104+'2 - Eltis SlaveAssessment'!T104+'2 - Eltis SlaveAssessment'!V104+'2 - Eltis SlaveAssessment'!X104+'2 - Eltis SlaveAssessment'!Z104+'2 - Eltis SlaveAssessment'!AB104+'2 - Eltis SlaveAssessment'!AD104+'2 - Eltis SlaveAssessment'!AF104+'2 - Eltis SlaveAssessment'!AH104+'2 - Eltis SlaveAssessment'!AJ104+'2 - Eltis SlaveAssessment'!AL104+'2 - Eltis SlaveAssessment'!AN104+'2 - Eltis SlaveAssessment'!AP104+'2 - Eltis SlaveAssessment'!AR104+'2 - Eltis SlaveAssessment'!AX104+'2 - Eltis SlaveAssessment'!AZ104+'2 - Eltis SlaveAssessment'!BB104+'2 - Eltis SlaveAssessment'!BD104+'2 - Eltis SlaveAssessment'!BF104+'2 - Eltis SlaveAssessment'!BH104</f>
        <v>0</v>
      </c>
      <c r="K104" s="8">
        <f>'2 - Eltis SlaveAssessment'!O104+'2 - Eltis SlaveAssessment'!Q104+'2 - Eltis SlaveAssessment'!S104+'2 - Eltis SlaveAssessment'!U104+'2 - Eltis SlaveAssessment'!W104+'2 - Eltis SlaveAssessment'!Y104+'2 - Eltis SlaveAssessment'!AA104+'2 - Eltis SlaveAssessment'!AC104+'2 - Eltis SlaveAssessment'!AE104+'2 - Eltis SlaveAssessment'!AG104+'2 - Eltis SlaveAssessment'!AI104+'2 - Eltis SlaveAssessment'!AK104+'2 - Eltis SlaveAssessment'!AM104+'2 - Eltis SlaveAssessment'!AO104+'2 - Eltis SlaveAssessment'!AQ104+'2 - Eltis SlaveAssessment'!AS104+'2 - Eltis SlaveAssessment'!AY104+'2 - Eltis SlaveAssessment'!BA104+'2 - Eltis SlaveAssessment'!BC104+'2 - Eltis SlaveAssessment'!BE104+'2 - Eltis SlaveAssessment'!BG104+'2 - Eltis SlaveAssessment'!BI104</f>
        <v>0</v>
      </c>
      <c r="M104" s="8">
        <f>'1 - Eltis SlaveVoyages'!GF104</f>
        <v>1169</v>
      </c>
      <c r="N104" s="8">
        <f>'1 - Eltis SlaveVoyages'!GG104</f>
        <v>999</v>
      </c>
      <c r="O104" s="8">
        <f>'1 - Eltis SlaveVoyages'!BZ104</f>
        <v>0</v>
      </c>
      <c r="P104" s="8">
        <f>'1 - Eltis SlaveVoyages'!CA104</f>
        <v>0</v>
      </c>
      <c r="Q104" s="8">
        <f>'1 - Eltis SlaveVoyages'!CB104</f>
        <v>1169</v>
      </c>
      <c r="R104" s="8">
        <f>'1 - Eltis SlaveVoyages'!CC104</f>
        <v>999</v>
      </c>
      <c r="S104" s="8">
        <f>'1 - Eltis SlaveVoyages'!EL104+'1 - Eltis SlaveVoyages'!EN104+'1 - Eltis SlaveVoyages'!EP104+'1 - Eltis SlaveVoyages'!ER104+'1 - Eltis SlaveVoyages'!ET104</f>
        <v>0</v>
      </c>
      <c r="T104" s="8">
        <f>'1 - Eltis SlaveVoyages'!EM104+'1 - Eltis SlaveVoyages'!EO104+'1 - Eltis SlaveVoyages'!EQ104+'1 - Eltis SlaveVoyages'!ES104+'1 - Eltis SlaveVoyages'!EU104</f>
        <v>0</v>
      </c>
      <c r="U104" s="8">
        <f>'1 - Eltis SlaveVoyages'!BR104+'1 - Eltis SlaveVoyages'!BT104+'1 - Eltis SlaveVoyages'!BV104+'1 - Eltis SlaveVoyages'!CF104+'1 - Eltis SlaveVoyages'!CH104+'1 - Eltis SlaveVoyages'!CJ104+'1 - Eltis SlaveVoyages'!CL104+'1 - Eltis SlaveVoyages'!CN104+'1 - Eltis SlaveVoyages'!CP104+'1 - Eltis SlaveVoyages'!CR104+'1 - Eltis SlaveVoyages'!CT104+'1 - Eltis SlaveVoyages'!CV104+'1 - Eltis SlaveVoyages'!CX104+'1 - Eltis SlaveVoyages'!CZ104+'1 - Eltis SlaveVoyages'!DB104+'1 - Eltis SlaveVoyages'!DD104+'1 - Eltis SlaveVoyages'!DF104+'1 - Eltis SlaveVoyages'!DH104+'1 - Eltis SlaveVoyages'!DJ104+'1 - Eltis SlaveVoyages'!DL104+'1 - Eltis SlaveVoyages'!DN104+'1 - Eltis SlaveVoyages'!DP104+'1 - Eltis SlaveVoyages'!DR104+'1 - Eltis SlaveVoyages'!DT104+'1 - Eltis SlaveVoyages'!DV104+'1 - Eltis SlaveVoyages'!DX104+'1 - Eltis SlaveVoyages'!DZ104+'1 - Eltis SlaveVoyages'!EB104+'1 - Eltis SlaveVoyages'!ED104+'1 - Eltis SlaveVoyages'!EF104+'1 - Eltis SlaveVoyages'!EH104+'1 - Eltis SlaveVoyages'!EJ104+'1 - Eltis SlaveVoyages'!FP104+'1 - Eltis SlaveVoyages'!FT104+'1 - Eltis SlaveVoyages'!FV104</f>
        <v>0</v>
      </c>
      <c r="V104" s="8">
        <f>'1 - Eltis SlaveVoyages'!BS104+'1 - Eltis SlaveVoyages'!BU104+'1 - Eltis SlaveVoyages'!BW104+'1 - Eltis SlaveVoyages'!CG104+'1 - Eltis SlaveVoyages'!CI104+'1 - Eltis SlaveVoyages'!CK104+'1 - Eltis SlaveVoyages'!CM104+'1 - Eltis SlaveVoyages'!CO104+'1 - Eltis SlaveVoyages'!CQ104+'1 - Eltis SlaveVoyages'!CS104+'1 - Eltis SlaveVoyages'!CU104+'1 - Eltis SlaveVoyages'!CW104+'1 - Eltis SlaveVoyages'!CY104+'1 - Eltis SlaveVoyages'!DA104+'1 - Eltis SlaveVoyages'!DC104+'1 - Eltis SlaveVoyages'!DE104+'1 - Eltis SlaveVoyages'!DG104+'1 - Eltis SlaveVoyages'!DI104+'1 - Eltis SlaveVoyages'!DK104+'1 - Eltis SlaveVoyages'!DM104+'1 - Eltis SlaveVoyages'!DO104+'1 - Eltis SlaveVoyages'!DQ104+'1 - Eltis SlaveVoyages'!DS104+'1 - Eltis SlaveVoyages'!DU104+'1 - Eltis SlaveVoyages'!DW104+'1 - Eltis SlaveVoyages'!DY104+'1 - Eltis SlaveVoyages'!EA104+'1 - Eltis SlaveVoyages'!EC104+'1 - Eltis SlaveVoyages'!EE104+'1 - Eltis SlaveVoyages'!EG104+'1 - Eltis SlaveVoyages'!EI104+'1 - Eltis SlaveVoyages'!EK104+'1 - Eltis SlaveVoyages'!FQ104+'1 - Eltis SlaveVoyages'!FU104+'1 - Eltis SlaveVoyages'!FW104</f>
        <v>0</v>
      </c>
      <c r="X104" s="8">
        <f>'3 - Paesie'!AB26</f>
        <v>1361.1111111111111</v>
      </c>
      <c r="Y104" s="8">
        <f>'3 - Paesie'!AC26</f>
        <v>1441.1764705882351</v>
      </c>
      <c r="Z104" s="8">
        <f>'3 - Paesie'!AD26</f>
        <v>1400</v>
      </c>
      <c r="AA104" s="8">
        <f>'3 - Paesie'!AE26</f>
        <v>904.68197879858667</v>
      </c>
      <c r="AB104" s="8">
        <f>'3 - Paesie'!AF26</f>
        <v>992.23959065863266</v>
      </c>
      <c r="AC104" s="8">
        <f>'3 - Paesie'!AG26</f>
        <v>930.53003533568904</v>
      </c>
      <c r="AE104" s="11">
        <f t="shared" si="20"/>
        <v>2530.1111111111113</v>
      </c>
      <c r="AG104" s="51">
        <f t="shared" si="21"/>
        <v>2530.1111111111113</v>
      </c>
      <c r="AH104" s="52">
        <f t="shared" si="22"/>
        <v>1903.6819787985867</v>
      </c>
      <c r="AI104" s="52">
        <f t="shared" si="23"/>
        <v>0</v>
      </c>
      <c r="AJ104" s="52">
        <f t="shared" si="24"/>
        <v>0</v>
      </c>
      <c r="AK104" s="52">
        <f t="shared" si="25"/>
        <v>1169</v>
      </c>
      <c r="AL104" s="52">
        <f t="shared" si="26"/>
        <v>999</v>
      </c>
      <c r="AM104" s="52">
        <f t="shared" si="27"/>
        <v>0</v>
      </c>
      <c r="AN104" s="52">
        <f t="shared" si="28"/>
        <v>0</v>
      </c>
      <c r="AO104" s="52">
        <f t="shared" si="29"/>
        <v>1361.1111111111111</v>
      </c>
      <c r="AP104" s="52">
        <f t="shared" si="30"/>
        <v>904.68197879858667</v>
      </c>
      <c r="AQ104" s="52">
        <f t="shared" si="31"/>
        <v>0</v>
      </c>
      <c r="AR104" s="56">
        <f t="shared" si="32"/>
        <v>0</v>
      </c>
      <c r="AT104" s="8" t="str">
        <f>IF('4 - Prijzen'!O108&gt;0,'4 - Prijzen'!O108,"")</f>
        <v/>
      </c>
      <c r="AU104" s="8">
        <f>IF('4 - Prijzen'!P108&gt;0,'4 - Prijzen'!P108,"")</f>
        <v>45</v>
      </c>
      <c r="AV104" s="8">
        <f>IF('4 - Prijzen'!BC108&gt;0,'4 - Prijzen'!BC108,"")</f>
        <v>196.43455656724228</v>
      </c>
      <c r="AW104" s="8">
        <f>IF('4 - Prijzen'!BD108&gt;0,'4 - Prijzen'!BD108,"")</f>
        <v>216</v>
      </c>
      <c r="AX104" s="8" t="str">
        <f>IF('4 - Prijzen'!BE108&gt;0,'4 - Prijzen'!BE108,"")</f>
        <v/>
      </c>
      <c r="AY104" s="8">
        <f>IF('4 - Prijzen'!BF108&gt;0,'4 - Prijzen'!BF108,"")</f>
        <v>252.05704381750783</v>
      </c>
      <c r="AZ104" s="8">
        <f>IF('4 - Prijzen'!BG108&gt;0,'4 - Prijzen'!BG108,"")</f>
        <v>177.19776010260003</v>
      </c>
      <c r="BA104" s="8">
        <f>IF('4 - Prijzen'!BV108&gt;0,'4 - Prijzen'!BV108,"")</f>
        <v>206</v>
      </c>
      <c r="BB104" s="8">
        <f>IF('4 - Prijzen'!BW108&gt;0,'4 - Prijzen'!BW108,"")</f>
        <v>200</v>
      </c>
      <c r="BE104" s="72">
        <v>45</v>
      </c>
      <c r="BF104" s="8">
        <f t="shared" si="48"/>
        <v>196.43455656724228</v>
      </c>
      <c r="BG104" s="11">
        <f t="shared" si="63"/>
        <v>206</v>
      </c>
      <c r="BH104" s="11"/>
      <c r="BI104" s="87">
        <f t="shared" si="34"/>
        <v>0.629</v>
      </c>
      <c r="BJ104" s="87">
        <f t="shared" si="35"/>
        <v>0.66666666666666663</v>
      </c>
      <c r="BK104" s="84">
        <f t="shared" si="33"/>
        <v>0.8763333333333333</v>
      </c>
      <c r="BL104" s="89"/>
      <c r="BM104" s="8">
        <f t="shared" si="40"/>
        <v>99774.931666666671</v>
      </c>
      <c r="BN104" s="8">
        <f t="shared" si="41"/>
        <v>0</v>
      </c>
      <c r="BO104" s="8">
        <f t="shared" si="42"/>
        <v>46099.514999999999</v>
      </c>
      <c r="BP104" s="8">
        <f t="shared" si="43"/>
        <v>53675.416666666664</v>
      </c>
      <c r="BR104" s="8">
        <f t="shared" si="49"/>
        <v>0</v>
      </c>
      <c r="BS104" s="8">
        <f t="shared" si="50"/>
        <v>180344.14199999999</v>
      </c>
      <c r="BU104" s="11">
        <f t="shared" si="44"/>
        <v>0</v>
      </c>
      <c r="BV104" s="11">
        <f t="shared" si="45"/>
        <v>134244.62699999998</v>
      </c>
      <c r="BX104" s="14">
        <f t="shared" si="59"/>
        <v>0</v>
      </c>
      <c r="BY104" s="14">
        <f t="shared" si="60"/>
        <v>0</v>
      </c>
      <c r="BZ104" s="14">
        <f t="shared" si="61"/>
        <v>0.46203504457423911</v>
      </c>
      <c r="CA104" s="14">
        <f t="shared" si="62"/>
        <v>0.52477252562451038</v>
      </c>
      <c r="CB104" s="8" t="str">
        <f t="shared" si="51"/>
        <v/>
      </c>
      <c r="CC104" s="8" t="str">
        <f t="shared" si="52"/>
        <v/>
      </c>
      <c r="CD104" s="8">
        <f t="shared" si="53"/>
        <v>290550.74626147706</v>
      </c>
      <c r="CE104" s="8">
        <f t="shared" si="54"/>
        <v>255814.89206250064</v>
      </c>
      <c r="CG104" s="11">
        <f t="shared" si="55"/>
        <v>255814.89206250064</v>
      </c>
      <c r="CH104" s="11">
        <f t="shared" si="56"/>
        <v>290550.74626147706</v>
      </c>
      <c r="CJ104" t="str">
        <f t="shared" si="46"/>
        <v/>
      </c>
      <c r="CK104">
        <f t="shared" si="47"/>
        <v>114.83714884516679</v>
      </c>
      <c r="CL104">
        <f t="shared" si="57"/>
        <v>101.1081651470074</v>
      </c>
      <c r="CM104">
        <f t="shared" si="58"/>
        <v>114.83714884516681</v>
      </c>
      <c r="CN104">
        <f t="shared" si="36"/>
        <v>90</v>
      </c>
      <c r="CO104">
        <f t="shared" si="36"/>
        <v>110</v>
      </c>
      <c r="CP104" s="8">
        <f t="shared" si="37"/>
        <v>255814.89206250064</v>
      </c>
      <c r="CQ104" s="8">
        <f t="shared" si="38"/>
        <v>290550.74626147706</v>
      </c>
    </row>
    <row r="105" spans="1:95" x14ac:dyDescent="0.25">
      <c r="A105">
        <v>1697</v>
      </c>
      <c r="B105" s="8">
        <f>'2 - Eltis SlaveAssessment'!BX105</f>
        <v>1729</v>
      </c>
      <c r="C105" s="8">
        <f>'2 - Eltis SlaveAssessment'!BY105</f>
        <v>1527</v>
      </c>
      <c r="D105" s="8">
        <f>'2 - Eltis SlaveAssessment'!AT105</f>
        <v>0</v>
      </c>
      <c r="E105" s="8">
        <f>'2 - Eltis SlaveAssessment'!AU105</f>
        <v>0</v>
      </c>
      <c r="F105" s="8">
        <f>'2 - Eltis SlaveAssessment'!AV105</f>
        <v>1729</v>
      </c>
      <c r="G105" s="8">
        <f>'2 - Eltis SlaveAssessment'!AW105</f>
        <v>1527</v>
      </c>
      <c r="H105" s="8">
        <f>'2 - Eltis SlaveAssessment'!BJ105+'2 - Eltis SlaveAssessment'!BL105+'2 - Eltis SlaveAssessment'!BN105+'2 - Eltis SlaveAssessment'!BP105+'2 - Eltis SlaveAssessment'!BR105</f>
        <v>0</v>
      </c>
      <c r="I105" s="8">
        <f>'2 - Eltis SlaveAssessment'!BK105+'2 - Eltis SlaveAssessment'!BM105+'2 - Eltis SlaveAssessment'!BO105+'2 - Eltis SlaveAssessment'!BQ105+'2 - Eltis SlaveAssessment'!BS105</f>
        <v>0</v>
      </c>
      <c r="J105" s="8">
        <f>'2 - Eltis SlaveAssessment'!N105+'2 - Eltis SlaveAssessment'!P105+'2 - Eltis SlaveAssessment'!R105+'2 - Eltis SlaveAssessment'!T105+'2 - Eltis SlaveAssessment'!V105+'2 - Eltis SlaveAssessment'!X105+'2 - Eltis SlaveAssessment'!Z105+'2 - Eltis SlaveAssessment'!AB105+'2 - Eltis SlaveAssessment'!AD105+'2 - Eltis SlaveAssessment'!AF105+'2 - Eltis SlaveAssessment'!AH105+'2 - Eltis SlaveAssessment'!AJ105+'2 - Eltis SlaveAssessment'!AL105+'2 - Eltis SlaveAssessment'!AN105+'2 - Eltis SlaveAssessment'!AP105+'2 - Eltis SlaveAssessment'!AR105+'2 - Eltis SlaveAssessment'!AX105+'2 - Eltis SlaveAssessment'!AZ105+'2 - Eltis SlaveAssessment'!BB105+'2 - Eltis SlaveAssessment'!BD105+'2 - Eltis SlaveAssessment'!BF105+'2 - Eltis SlaveAssessment'!BH105</f>
        <v>0</v>
      </c>
      <c r="K105" s="8">
        <f>'2 - Eltis SlaveAssessment'!O105+'2 - Eltis SlaveAssessment'!Q105+'2 - Eltis SlaveAssessment'!S105+'2 - Eltis SlaveAssessment'!U105+'2 - Eltis SlaveAssessment'!W105+'2 - Eltis SlaveAssessment'!Y105+'2 - Eltis SlaveAssessment'!AA105+'2 - Eltis SlaveAssessment'!AC105+'2 - Eltis SlaveAssessment'!AE105+'2 - Eltis SlaveAssessment'!AG105+'2 - Eltis SlaveAssessment'!AI105+'2 - Eltis SlaveAssessment'!AK105+'2 - Eltis SlaveAssessment'!AM105+'2 - Eltis SlaveAssessment'!AO105+'2 - Eltis SlaveAssessment'!AQ105+'2 - Eltis SlaveAssessment'!AS105+'2 - Eltis SlaveAssessment'!AY105+'2 - Eltis SlaveAssessment'!BA105+'2 - Eltis SlaveAssessment'!BC105+'2 - Eltis SlaveAssessment'!BE105+'2 - Eltis SlaveAssessment'!BG105+'2 - Eltis SlaveAssessment'!BI105</f>
        <v>0</v>
      </c>
      <c r="M105" s="8">
        <f>'1 - Eltis SlaveVoyages'!GF105</f>
        <v>1729</v>
      </c>
      <c r="N105" s="8">
        <f>'1 - Eltis SlaveVoyages'!GG105</f>
        <v>1527</v>
      </c>
      <c r="O105" s="8">
        <f>'1 - Eltis SlaveVoyages'!BZ105</f>
        <v>0</v>
      </c>
      <c r="P105" s="8">
        <f>'1 - Eltis SlaveVoyages'!CA105</f>
        <v>0</v>
      </c>
      <c r="Q105" s="8">
        <f>'1 - Eltis SlaveVoyages'!CB105</f>
        <v>1729</v>
      </c>
      <c r="R105" s="8">
        <f>'1 - Eltis SlaveVoyages'!CC105</f>
        <v>1527</v>
      </c>
      <c r="S105" s="8">
        <f>'1 - Eltis SlaveVoyages'!EL105+'1 - Eltis SlaveVoyages'!EN105+'1 - Eltis SlaveVoyages'!EP105+'1 - Eltis SlaveVoyages'!ER105+'1 - Eltis SlaveVoyages'!ET105</f>
        <v>0</v>
      </c>
      <c r="T105" s="8">
        <f>'1 - Eltis SlaveVoyages'!EM105+'1 - Eltis SlaveVoyages'!EO105+'1 - Eltis SlaveVoyages'!EQ105+'1 - Eltis SlaveVoyages'!ES105+'1 - Eltis SlaveVoyages'!EU105</f>
        <v>0</v>
      </c>
      <c r="U105" s="8">
        <f>'1 - Eltis SlaveVoyages'!BR105+'1 - Eltis SlaveVoyages'!BT105+'1 - Eltis SlaveVoyages'!BV105+'1 - Eltis SlaveVoyages'!CF105+'1 - Eltis SlaveVoyages'!CH105+'1 - Eltis SlaveVoyages'!CJ105+'1 - Eltis SlaveVoyages'!CL105+'1 - Eltis SlaveVoyages'!CN105+'1 - Eltis SlaveVoyages'!CP105+'1 - Eltis SlaveVoyages'!CR105+'1 - Eltis SlaveVoyages'!CT105+'1 - Eltis SlaveVoyages'!CV105+'1 - Eltis SlaveVoyages'!CX105+'1 - Eltis SlaveVoyages'!CZ105+'1 - Eltis SlaveVoyages'!DB105+'1 - Eltis SlaveVoyages'!DD105+'1 - Eltis SlaveVoyages'!DF105+'1 - Eltis SlaveVoyages'!DH105+'1 - Eltis SlaveVoyages'!DJ105+'1 - Eltis SlaveVoyages'!DL105+'1 - Eltis SlaveVoyages'!DN105+'1 - Eltis SlaveVoyages'!DP105+'1 - Eltis SlaveVoyages'!DR105+'1 - Eltis SlaveVoyages'!DT105+'1 - Eltis SlaveVoyages'!DV105+'1 - Eltis SlaveVoyages'!DX105+'1 - Eltis SlaveVoyages'!DZ105+'1 - Eltis SlaveVoyages'!EB105+'1 - Eltis SlaveVoyages'!ED105+'1 - Eltis SlaveVoyages'!EF105+'1 - Eltis SlaveVoyages'!EH105+'1 - Eltis SlaveVoyages'!EJ105+'1 - Eltis SlaveVoyages'!FP105+'1 - Eltis SlaveVoyages'!FT105+'1 - Eltis SlaveVoyages'!FV105</f>
        <v>0</v>
      </c>
      <c r="V105" s="8">
        <f>'1 - Eltis SlaveVoyages'!BS105+'1 - Eltis SlaveVoyages'!BU105+'1 - Eltis SlaveVoyages'!BW105+'1 - Eltis SlaveVoyages'!CG105+'1 - Eltis SlaveVoyages'!CI105+'1 - Eltis SlaveVoyages'!CK105+'1 - Eltis SlaveVoyages'!CM105+'1 - Eltis SlaveVoyages'!CO105+'1 - Eltis SlaveVoyages'!CQ105+'1 - Eltis SlaveVoyages'!CS105+'1 - Eltis SlaveVoyages'!CU105+'1 - Eltis SlaveVoyages'!CW105+'1 - Eltis SlaveVoyages'!CY105+'1 - Eltis SlaveVoyages'!DA105+'1 - Eltis SlaveVoyages'!DC105+'1 - Eltis SlaveVoyages'!DE105+'1 - Eltis SlaveVoyages'!DG105+'1 - Eltis SlaveVoyages'!DI105+'1 - Eltis SlaveVoyages'!DK105+'1 - Eltis SlaveVoyages'!DM105+'1 - Eltis SlaveVoyages'!DO105+'1 - Eltis SlaveVoyages'!DQ105+'1 - Eltis SlaveVoyages'!DS105+'1 - Eltis SlaveVoyages'!DU105+'1 - Eltis SlaveVoyages'!DW105+'1 - Eltis SlaveVoyages'!DY105+'1 - Eltis SlaveVoyages'!EA105+'1 - Eltis SlaveVoyages'!EC105+'1 - Eltis SlaveVoyages'!EE105+'1 - Eltis SlaveVoyages'!EG105+'1 - Eltis SlaveVoyages'!EI105+'1 - Eltis SlaveVoyages'!EK105+'1 - Eltis SlaveVoyages'!FQ105+'1 - Eltis SlaveVoyages'!FU105+'1 - Eltis SlaveVoyages'!FW105</f>
        <v>0</v>
      </c>
      <c r="X105" s="8">
        <f>'3 - Paesie'!AB27</f>
        <v>1361.1111111111111</v>
      </c>
      <c r="Y105" s="8">
        <f>'3 - Paesie'!AC27</f>
        <v>1441.1764705882351</v>
      </c>
      <c r="Z105" s="8">
        <f>'3 - Paesie'!AD27</f>
        <v>1400</v>
      </c>
      <c r="AA105" s="8">
        <f>'3 - Paesie'!AE27</f>
        <v>904.68197879858667</v>
      </c>
      <c r="AB105" s="8">
        <f>'3 - Paesie'!AF27</f>
        <v>992.23959065863266</v>
      </c>
      <c r="AC105" s="8">
        <f>'3 - Paesie'!AG27</f>
        <v>930.53003533568904</v>
      </c>
      <c r="AE105" s="11">
        <f t="shared" si="20"/>
        <v>3090.1111111111113</v>
      </c>
      <c r="AG105" s="51">
        <f t="shared" si="21"/>
        <v>3090.1111111111113</v>
      </c>
      <c r="AH105" s="52">
        <f t="shared" si="22"/>
        <v>2431.6819787985869</v>
      </c>
      <c r="AI105" s="52">
        <f t="shared" si="23"/>
        <v>0</v>
      </c>
      <c r="AJ105" s="52">
        <f t="shared" si="24"/>
        <v>0</v>
      </c>
      <c r="AK105" s="52">
        <f t="shared" si="25"/>
        <v>1729</v>
      </c>
      <c r="AL105" s="52">
        <f t="shared" si="26"/>
        <v>1527</v>
      </c>
      <c r="AM105" s="52">
        <f t="shared" si="27"/>
        <v>0</v>
      </c>
      <c r="AN105" s="52">
        <f t="shared" si="28"/>
        <v>0</v>
      </c>
      <c r="AO105" s="52">
        <f t="shared" si="29"/>
        <v>1361.1111111111111</v>
      </c>
      <c r="AP105" s="52">
        <f t="shared" si="30"/>
        <v>904.68197879858667</v>
      </c>
      <c r="AQ105" s="52">
        <f t="shared" si="31"/>
        <v>0</v>
      </c>
      <c r="AR105" s="56">
        <f t="shared" si="32"/>
        <v>0</v>
      </c>
      <c r="AT105" s="8" t="str">
        <f>IF('4 - Prijzen'!O109&gt;0,'4 - Prijzen'!O109,"")</f>
        <v/>
      </c>
      <c r="AU105" s="8">
        <f>IF('4 - Prijzen'!P109&gt;0,'4 - Prijzen'!P109,"")</f>
        <v>45</v>
      </c>
      <c r="AV105" s="8">
        <f>IF('4 - Prijzen'!BC109&gt;0,'4 - Prijzen'!BC109,"")</f>
        <v>191.82092363945577</v>
      </c>
      <c r="AW105" s="8">
        <f>IF('4 - Prijzen'!BD109&gt;0,'4 - Prijzen'!BD109,"")</f>
        <v>216</v>
      </c>
      <c r="AX105" s="8" t="str">
        <f>IF('4 - Prijzen'!BE109&gt;0,'4 - Prijzen'!BE109,"")</f>
        <v/>
      </c>
      <c r="AY105" s="8">
        <f>IF('4 - Prijzen'!BF109&gt;0,'4 - Prijzen'!BF109,"")</f>
        <v>279.38002736732579</v>
      </c>
      <c r="AZ105" s="8">
        <f>IF('4 - Prijzen'!BG109&gt;0,'4 - Prijzen'!BG109,"")</f>
        <v>183.25358693514175</v>
      </c>
      <c r="BA105" s="8">
        <f>IF('4 - Prijzen'!BV109&gt;0,'4 - Prijzen'!BV109,"")</f>
        <v>218</v>
      </c>
      <c r="BB105" s="8">
        <f>IF('4 - Prijzen'!BW109&gt;0,'4 - Prijzen'!BW109,"")</f>
        <v>200</v>
      </c>
      <c r="BE105" s="72">
        <v>45</v>
      </c>
      <c r="BF105" s="8">
        <f t="shared" si="48"/>
        <v>191.82092363945577</v>
      </c>
      <c r="BG105" s="11">
        <f t="shared" si="63"/>
        <v>218</v>
      </c>
      <c r="BH105" s="11"/>
      <c r="BI105" s="87">
        <f t="shared" si="34"/>
        <v>0.629</v>
      </c>
      <c r="BJ105" s="87">
        <f t="shared" si="35"/>
        <v>0.66666666666666663</v>
      </c>
      <c r="BK105" s="84">
        <f t="shared" si="33"/>
        <v>0.8763333333333333</v>
      </c>
      <c r="BL105" s="89"/>
      <c r="BM105" s="8">
        <f t="shared" si="40"/>
        <v>121858.53166666666</v>
      </c>
      <c r="BN105" s="8">
        <f t="shared" si="41"/>
        <v>0</v>
      </c>
      <c r="BO105" s="8">
        <f t="shared" si="42"/>
        <v>68183.114999999991</v>
      </c>
      <c r="BP105" s="8">
        <f t="shared" si="43"/>
        <v>53675.416666666664</v>
      </c>
      <c r="BR105" s="8">
        <f t="shared" si="49"/>
        <v>0</v>
      </c>
      <c r="BS105" s="8">
        <f t="shared" si="50"/>
        <v>291719.098</v>
      </c>
      <c r="BU105" s="11">
        <f t="shared" si="44"/>
        <v>0</v>
      </c>
      <c r="BV105" s="11">
        <f t="shared" si="45"/>
        <v>223535.98300000001</v>
      </c>
      <c r="BX105" s="14">
        <f t="shared" si="59"/>
        <v>0</v>
      </c>
      <c r="BY105" s="14">
        <f t="shared" si="60"/>
        <v>0</v>
      </c>
      <c r="BZ105" s="14">
        <f t="shared" si="61"/>
        <v>0.55952680594009563</v>
      </c>
      <c r="CA105" s="14">
        <f t="shared" si="62"/>
        <v>0.62796040490230542</v>
      </c>
      <c r="CB105" s="8" t="str">
        <f t="shared" si="51"/>
        <v/>
      </c>
      <c r="CC105" s="8" t="str">
        <f t="shared" si="52"/>
        <v/>
      </c>
      <c r="CD105" s="8">
        <f t="shared" si="53"/>
        <v>399508.97906387766</v>
      </c>
      <c r="CE105" s="8">
        <f t="shared" si="54"/>
        <v>355971.46134520456</v>
      </c>
      <c r="CG105" s="11">
        <f t="shared" si="55"/>
        <v>355971.46134520456</v>
      </c>
      <c r="CH105" s="11">
        <f t="shared" si="56"/>
        <v>399508.97906387766</v>
      </c>
      <c r="CJ105" t="str">
        <f t="shared" si="46"/>
        <v/>
      </c>
      <c r="CK105">
        <f t="shared" si="47"/>
        <v>129.28628282244071</v>
      </c>
      <c r="CL105">
        <f t="shared" si="57"/>
        <v>115.19697789028949</v>
      </c>
      <c r="CM105">
        <f t="shared" si="58"/>
        <v>129.28628282244071</v>
      </c>
      <c r="CN105">
        <f t="shared" si="36"/>
        <v>90</v>
      </c>
      <c r="CO105">
        <f t="shared" si="36"/>
        <v>110</v>
      </c>
      <c r="CP105" s="8">
        <f t="shared" si="37"/>
        <v>355971.46134520456</v>
      </c>
      <c r="CQ105" s="8">
        <f t="shared" si="38"/>
        <v>399508.97906387766</v>
      </c>
    </row>
    <row r="106" spans="1:95" x14ac:dyDescent="0.25">
      <c r="A106">
        <v>1698</v>
      </c>
      <c r="B106" s="8">
        <f>'2 - Eltis SlaveAssessment'!BX106</f>
        <v>3912</v>
      </c>
      <c r="C106" s="8">
        <f>'2 - Eltis SlaveAssessment'!BY106</f>
        <v>3477</v>
      </c>
      <c r="D106" s="8">
        <f>'2 - Eltis SlaveAssessment'!AT106</f>
        <v>1565</v>
      </c>
      <c r="E106" s="8">
        <f>'2 - Eltis SlaveAssessment'!AU106</f>
        <v>1372</v>
      </c>
      <c r="F106" s="8">
        <f>'2 - Eltis SlaveAssessment'!AV106</f>
        <v>2347</v>
      </c>
      <c r="G106" s="8">
        <f>'2 - Eltis SlaveAssessment'!AW106</f>
        <v>2105</v>
      </c>
      <c r="H106" s="8">
        <f>'2 - Eltis SlaveAssessment'!BJ106+'2 - Eltis SlaveAssessment'!BL106+'2 - Eltis SlaveAssessment'!BN106+'2 - Eltis SlaveAssessment'!BP106+'2 - Eltis SlaveAssessment'!BR106</f>
        <v>0</v>
      </c>
      <c r="I106" s="8">
        <f>'2 - Eltis SlaveAssessment'!BK106+'2 - Eltis SlaveAssessment'!BM106+'2 - Eltis SlaveAssessment'!BO106+'2 - Eltis SlaveAssessment'!BQ106+'2 - Eltis SlaveAssessment'!BS106</f>
        <v>0</v>
      </c>
      <c r="J106" s="8">
        <f>'2 - Eltis SlaveAssessment'!N106+'2 - Eltis SlaveAssessment'!P106+'2 - Eltis SlaveAssessment'!R106+'2 - Eltis SlaveAssessment'!T106+'2 - Eltis SlaveAssessment'!V106+'2 - Eltis SlaveAssessment'!X106+'2 - Eltis SlaveAssessment'!Z106+'2 - Eltis SlaveAssessment'!AB106+'2 - Eltis SlaveAssessment'!AD106+'2 - Eltis SlaveAssessment'!AF106+'2 - Eltis SlaveAssessment'!AH106+'2 - Eltis SlaveAssessment'!AJ106+'2 - Eltis SlaveAssessment'!AL106+'2 - Eltis SlaveAssessment'!AN106+'2 - Eltis SlaveAssessment'!AP106+'2 - Eltis SlaveAssessment'!AR106+'2 - Eltis SlaveAssessment'!AX106+'2 - Eltis SlaveAssessment'!AZ106+'2 - Eltis SlaveAssessment'!BB106+'2 - Eltis SlaveAssessment'!BD106+'2 - Eltis SlaveAssessment'!BF106+'2 - Eltis SlaveAssessment'!BH106</f>
        <v>0</v>
      </c>
      <c r="K106" s="8">
        <f>'2 - Eltis SlaveAssessment'!O106+'2 - Eltis SlaveAssessment'!Q106+'2 - Eltis SlaveAssessment'!S106+'2 - Eltis SlaveAssessment'!U106+'2 - Eltis SlaveAssessment'!W106+'2 - Eltis SlaveAssessment'!Y106+'2 - Eltis SlaveAssessment'!AA106+'2 - Eltis SlaveAssessment'!AC106+'2 - Eltis SlaveAssessment'!AE106+'2 - Eltis SlaveAssessment'!AG106+'2 - Eltis SlaveAssessment'!AI106+'2 - Eltis SlaveAssessment'!AK106+'2 - Eltis SlaveAssessment'!AM106+'2 - Eltis SlaveAssessment'!AO106+'2 - Eltis SlaveAssessment'!AQ106+'2 - Eltis SlaveAssessment'!AS106+'2 - Eltis SlaveAssessment'!AY106+'2 - Eltis SlaveAssessment'!BA106+'2 - Eltis SlaveAssessment'!BC106+'2 - Eltis SlaveAssessment'!BE106+'2 - Eltis SlaveAssessment'!BG106+'2 - Eltis SlaveAssessment'!BI106</f>
        <v>0</v>
      </c>
      <c r="M106" s="8">
        <f>'1 - Eltis SlaveVoyages'!GF106</f>
        <v>3912</v>
      </c>
      <c r="N106" s="8">
        <f>'1 - Eltis SlaveVoyages'!GG106</f>
        <v>3477</v>
      </c>
      <c r="O106" s="8">
        <f>'1 - Eltis SlaveVoyages'!BZ106</f>
        <v>1565</v>
      </c>
      <c r="P106" s="8">
        <f>'1 - Eltis SlaveVoyages'!CA106</f>
        <v>1372</v>
      </c>
      <c r="Q106" s="8">
        <f>'1 - Eltis SlaveVoyages'!CB106</f>
        <v>2347</v>
      </c>
      <c r="R106" s="8">
        <f>'1 - Eltis SlaveVoyages'!CC106</f>
        <v>2105</v>
      </c>
      <c r="S106" s="8">
        <f>'1 - Eltis SlaveVoyages'!EL106+'1 - Eltis SlaveVoyages'!EN106+'1 - Eltis SlaveVoyages'!EP106+'1 - Eltis SlaveVoyages'!ER106+'1 - Eltis SlaveVoyages'!ET106</f>
        <v>0</v>
      </c>
      <c r="T106" s="8">
        <f>'1 - Eltis SlaveVoyages'!EM106+'1 - Eltis SlaveVoyages'!EO106+'1 - Eltis SlaveVoyages'!EQ106+'1 - Eltis SlaveVoyages'!ES106+'1 - Eltis SlaveVoyages'!EU106</f>
        <v>0</v>
      </c>
      <c r="U106" s="8">
        <f>'1 - Eltis SlaveVoyages'!BR106+'1 - Eltis SlaveVoyages'!BT106+'1 - Eltis SlaveVoyages'!BV106+'1 - Eltis SlaveVoyages'!CF106+'1 - Eltis SlaveVoyages'!CH106+'1 - Eltis SlaveVoyages'!CJ106+'1 - Eltis SlaveVoyages'!CL106+'1 - Eltis SlaveVoyages'!CN106+'1 - Eltis SlaveVoyages'!CP106+'1 - Eltis SlaveVoyages'!CR106+'1 - Eltis SlaveVoyages'!CT106+'1 - Eltis SlaveVoyages'!CV106+'1 - Eltis SlaveVoyages'!CX106+'1 - Eltis SlaveVoyages'!CZ106+'1 - Eltis SlaveVoyages'!DB106+'1 - Eltis SlaveVoyages'!DD106+'1 - Eltis SlaveVoyages'!DF106+'1 - Eltis SlaveVoyages'!DH106+'1 - Eltis SlaveVoyages'!DJ106+'1 - Eltis SlaveVoyages'!DL106+'1 - Eltis SlaveVoyages'!DN106+'1 - Eltis SlaveVoyages'!DP106+'1 - Eltis SlaveVoyages'!DR106+'1 - Eltis SlaveVoyages'!DT106+'1 - Eltis SlaveVoyages'!DV106+'1 - Eltis SlaveVoyages'!DX106+'1 - Eltis SlaveVoyages'!DZ106+'1 - Eltis SlaveVoyages'!EB106+'1 - Eltis SlaveVoyages'!ED106+'1 - Eltis SlaveVoyages'!EF106+'1 - Eltis SlaveVoyages'!EH106+'1 - Eltis SlaveVoyages'!EJ106+'1 - Eltis SlaveVoyages'!FP106+'1 - Eltis SlaveVoyages'!FT106+'1 - Eltis SlaveVoyages'!FV106</f>
        <v>0</v>
      </c>
      <c r="V106" s="8">
        <f>'1 - Eltis SlaveVoyages'!BS106+'1 - Eltis SlaveVoyages'!BU106+'1 - Eltis SlaveVoyages'!BW106+'1 - Eltis SlaveVoyages'!CG106+'1 - Eltis SlaveVoyages'!CI106+'1 - Eltis SlaveVoyages'!CK106+'1 - Eltis SlaveVoyages'!CM106+'1 - Eltis SlaveVoyages'!CO106+'1 - Eltis SlaveVoyages'!CQ106+'1 - Eltis SlaveVoyages'!CS106+'1 - Eltis SlaveVoyages'!CU106+'1 - Eltis SlaveVoyages'!CW106+'1 - Eltis SlaveVoyages'!CY106+'1 - Eltis SlaveVoyages'!DA106+'1 - Eltis SlaveVoyages'!DC106+'1 - Eltis SlaveVoyages'!DE106+'1 - Eltis SlaveVoyages'!DG106+'1 - Eltis SlaveVoyages'!DI106+'1 - Eltis SlaveVoyages'!DK106+'1 - Eltis SlaveVoyages'!DM106+'1 - Eltis SlaveVoyages'!DO106+'1 - Eltis SlaveVoyages'!DQ106+'1 - Eltis SlaveVoyages'!DS106+'1 - Eltis SlaveVoyages'!DU106+'1 - Eltis SlaveVoyages'!DW106+'1 - Eltis SlaveVoyages'!DY106+'1 - Eltis SlaveVoyages'!EA106+'1 - Eltis SlaveVoyages'!EC106+'1 - Eltis SlaveVoyages'!EE106+'1 - Eltis SlaveVoyages'!EG106+'1 - Eltis SlaveVoyages'!EI106+'1 - Eltis SlaveVoyages'!EK106+'1 - Eltis SlaveVoyages'!FQ106+'1 - Eltis SlaveVoyages'!FU106+'1 - Eltis SlaveVoyages'!FW106</f>
        <v>0</v>
      </c>
      <c r="X106" s="8">
        <f>'3 - Paesie'!AB28</f>
        <v>3888.8888888888887</v>
      </c>
      <c r="Y106" s="8">
        <f>'3 - Paesie'!AC28</f>
        <v>4117.6470588235288</v>
      </c>
      <c r="Z106" s="8">
        <f>'3 - Paesie'!AD28</f>
        <v>4000</v>
      </c>
      <c r="AA106" s="8">
        <f>'3 - Paesie'!AE28</f>
        <v>2584.805653710247</v>
      </c>
      <c r="AB106" s="8">
        <f>'3 - Paesie'!AF28</f>
        <v>2948.5152252060398</v>
      </c>
      <c r="AC106" s="8">
        <f>'3 - Paesie'!AG28</f>
        <v>2658.6572438162548</v>
      </c>
      <c r="AE106" s="11">
        <f t="shared" si="20"/>
        <v>7800.8888888888887</v>
      </c>
      <c r="AG106" s="51">
        <f t="shared" si="21"/>
        <v>7800.8888888888887</v>
      </c>
      <c r="AH106" s="52">
        <f t="shared" si="22"/>
        <v>6061.8056537102475</v>
      </c>
      <c r="AI106" s="52">
        <f t="shared" si="23"/>
        <v>1565</v>
      </c>
      <c r="AJ106" s="52">
        <f t="shared" si="24"/>
        <v>1372</v>
      </c>
      <c r="AK106" s="52">
        <f t="shared" si="25"/>
        <v>2347</v>
      </c>
      <c r="AL106" s="52">
        <f t="shared" si="26"/>
        <v>2105</v>
      </c>
      <c r="AM106" s="52">
        <f t="shared" si="27"/>
        <v>0</v>
      </c>
      <c r="AN106" s="52">
        <f t="shared" si="28"/>
        <v>0</v>
      </c>
      <c r="AO106" s="52">
        <f t="shared" si="29"/>
        <v>3888.8888888888887</v>
      </c>
      <c r="AP106" s="52">
        <f t="shared" si="30"/>
        <v>2584.805653710247</v>
      </c>
      <c r="AQ106" s="52">
        <f t="shared" si="31"/>
        <v>0</v>
      </c>
      <c r="AR106" s="56">
        <f t="shared" si="32"/>
        <v>0</v>
      </c>
      <c r="AT106" s="8">
        <f>IF('4 - Prijzen'!O110&gt;0,'4 - Prijzen'!O110,"")</f>
        <v>45</v>
      </c>
      <c r="AU106" s="8">
        <f>IF('4 - Prijzen'!P110&gt;0,'4 - Prijzen'!P110,"")</f>
        <v>45</v>
      </c>
      <c r="AV106" s="8">
        <f>IF('4 - Prijzen'!BC110&gt;0,'4 - Prijzen'!BC110,"")</f>
        <v>192.23377510204082</v>
      </c>
      <c r="AW106" s="8">
        <f>IF('4 - Prijzen'!BD110&gt;0,'4 - Prijzen'!BD110,"")</f>
        <v>216</v>
      </c>
      <c r="AX106" s="8" t="str">
        <f>IF('4 - Prijzen'!BE110&gt;0,'4 - Prijzen'!BE110,"")</f>
        <v/>
      </c>
      <c r="AY106" s="8">
        <f>IF('4 - Prijzen'!BF110&gt;0,'4 - Prijzen'!BF110,"")</f>
        <v>268.11902818361392</v>
      </c>
      <c r="AZ106" s="8">
        <f>IF('4 - Prijzen'!BG110&gt;0,'4 - Prijzen'!BG110,"")</f>
        <v>180.3607475428413</v>
      </c>
      <c r="BA106" s="8">
        <f>IF('4 - Prijzen'!BV110&gt;0,'4 - Prijzen'!BV110,"")</f>
        <v>218</v>
      </c>
      <c r="BB106" s="8">
        <f>IF('4 - Prijzen'!BW110&gt;0,'4 - Prijzen'!BW110,"")</f>
        <v>200</v>
      </c>
      <c r="BE106" s="11">
        <f t="shared" si="39"/>
        <v>45</v>
      </c>
      <c r="BF106" s="8">
        <f t="shared" si="48"/>
        <v>192.23377510204082</v>
      </c>
      <c r="BG106" s="11">
        <f t="shared" si="63"/>
        <v>218</v>
      </c>
      <c r="BH106" s="11"/>
      <c r="BI106" s="87">
        <f t="shared" si="34"/>
        <v>0.629</v>
      </c>
      <c r="BJ106" s="87">
        <f t="shared" si="35"/>
        <v>0.66666666666666663</v>
      </c>
      <c r="BK106" s="84">
        <f t="shared" si="33"/>
        <v>0.8763333333333333</v>
      </c>
      <c r="BL106" s="89"/>
      <c r="BM106" s="8">
        <f t="shared" si="40"/>
        <v>307628.05333333334</v>
      </c>
      <c r="BN106" s="8">
        <f t="shared" si="41"/>
        <v>61715.774999999994</v>
      </c>
      <c r="BO106" s="8">
        <f t="shared" si="42"/>
        <v>92553.944999999992</v>
      </c>
      <c r="BP106" s="8">
        <f t="shared" si="43"/>
        <v>153358.33333333331</v>
      </c>
      <c r="BR106" s="8">
        <f t="shared" si="49"/>
        <v>231128.30666258669</v>
      </c>
      <c r="BS106" s="8">
        <f t="shared" si="50"/>
        <v>402140.60333333333</v>
      </c>
      <c r="BU106" s="11">
        <f t="shared" si="44"/>
        <v>169412.5316625867</v>
      </c>
      <c r="BV106" s="11">
        <f t="shared" si="45"/>
        <v>309586.65833333333</v>
      </c>
      <c r="BX106" s="14">
        <f t="shared" si="59"/>
        <v>0.20061816317228806</v>
      </c>
      <c r="BY106" s="14">
        <f t="shared" si="60"/>
        <v>0.22633520082588598</v>
      </c>
      <c r="BZ106" s="14">
        <f t="shared" si="61"/>
        <v>0.30086314949863263</v>
      </c>
      <c r="CA106" s="14">
        <f t="shared" si="62"/>
        <v>0.34725626657324343</v>
      </c>
      <c r="CB106" s="8">
        <f t="shared" si="51"/>
        <v>844452.6107892713</v>
      </c>
      <c r="CC106" s="8">
        <f t="shared" si="52"/>
        <v>748502.80046766356</v>
      </c>
      <c r="CD106" s="8">
        <f t="shared" si="53"/>
        <v>1028994.9395571967</v>
      </c>
      <c r="CE106" s="8">
        <f t="shared" si="54"/>
        <v>891522.16427470918</v>
      </c>
      <c r="CG106" s="11">
        <f t="shared" si="55"/>
        <v>748502.80046766356</v>
      </c>
      <c r="CH106" s="11">
        <f t="shared" si="56"/>
        <v>1028994.9395571967</v>
      </c>
      <c r="CJ106">
        <f t="shared" si="46"/>
        <v>108.25081895372952</v>
      </c>
      <c r="CK106">
        <f t="shared" si="47"/>
        <v>131.90739596648203</v>
      </c>
      <c r="CL106">
        <f t="shared" si="57"/>
        <v>95.950962913186132</v>
      </c>
      <c r="CM106">
        <f t="shared" si="58"/>
        <v>131.90739596648203</v>
      </c>
      <c r="CN106">
        <f t="shared" si="36"/>
        <v>90</v>
      </c>
      <c r="CO106">
        <f t="shared" si="36"/>
        <v>110</v>
      </c>
      <c r="CP106" s="8">
        <f t="shared" si="37"/>
        <v>748502.80046766356</v>
      </c>
      <c r="CQ106" s="8">
        <f t="shared" si="38"/>
        <v>1028994.9395571967</v>
      </c>
    </row>
    <row r="107" spans="1:95" x14ac:dyDescent="0.25">
      <c r="A107">
        <v>1699</v>
      </c>
      <c r="B107" s="8">
        <f>'2 - Eltis SlaveAssessment'!BX107</f>
        <v>3883</v>
      </c>
      <c r="C107" s="8">
        <f>'2 - Eltis SlaveAssessment'!BY107</f>
        <v>3328</v>
      </c>
      <c r="D107" s="8">
        <f>'2 - Eltis SlaveAssessment'!AT107</f>
        <v>3023</v>
      </c>
      <c r="E107" s="8">
        <f>'2 - Eltis SlaveAssessment'!AU107</f>
        <v>2657</v>
      </c>
      <c r="F107" s="8">
        <f>'2 - Eltis SlaveAssessment'!AV107</f>
        <v>860</v>
      </c>
      <c r="G107" s="8">
        <f>'2 - Eltis SlaveAssessment'!AW107</f>
        <v>671</v>
      </c>
      <c r="H107" s="8">
        <f>'2 - Eltis SlaveAssessment'!BJ107+'2 - Eltis SlaveAssessment'!BL107+'2 - Eltis SlaveAssessment'!BN107+'2 - Eltis SlaveAssessment'!BP107+'2 - Eltis SlaveAssessment'!BR107</f>
        <v>0</v>
      </c>
      <c r="I107" s="8">
        <f>'2 - Eltis SlaveAssessment'!BK107+'2 - Eltis SlaveAssessment'!BM107+'2 - Eltis SlaveAssessment'!BO107+'2 - Eltis SlaveAssessment'!BQ107+'2 - Eltis SlaveAssessment'!BS107</f>
        <v>0</v>
      </c>
      <c r="J107" s="8">
        <f>'2 - Eltis SlaveAssessment'!N107+'2 - Eltis SlaveAssessment'!P107+'2 - Eltis SlaveAssessment'!R107+'2 - Eltis SlaveAssessment'!T107+'2 - Eltis SlaveAssessment'!V107+'2 - Eltis SlaveAssessment'!X107+'2 - Eltis SlaveAssessment'!Z107+'2 - Eltis SlaveAssessment'!AB107+'2 - Eltis SlaveAssessment'!AD107+'2 - Eltis SlaveAssessment'!AF107+'2 - Eltis SlaveAssessment'!AH107+'2 - Eltis SlaveAssessment'!AJ107+'2 - Eltis SlaveAssessment'!AL107+'2 - Eltis SlaveAssessment'!AN107+'2 - Eltis SlaveAssessment'!AP107+'2 - Eltis SlaveAssessment'!AR107+'2 - Eltis SlaveAssessment'!AX107+'2 - Eltis SlaveAssessment'!AZ107+'2 - Eltis SlaveAssessment'!BB107+'2 - Eltis SlaveAssessment'!BD107+'2 - Eltis SlaveAssessment'!BF107+'2 - Eltis SlaveAssessment'!BH107</f>
        <v>0</v>
      </c>
      <c r="K107" s="8">
        <f>'2 - Eltis SlaveAssessment'!O107+'2 - Eltis SlaveAssessment'!Q107+'2 - Eltis SlaveAssessment'!S107+'2 - Eltis SlaveAssessment'!U107+'2 - Eltis SlaveAssessment'!W107+'2 - Eltis SlaveAssessment'!Y107+'2 - Eltis SlaveAssessment'!AA107+'2 - Eltis SlaveAssessment'!AC107+'2 - Eltis SlaveAssessment'!AE107+'2 - Eltis SlaveAssessment'!AG107+'2 - Eltis SlaveAssessment'!AI107+'2 - Eltis SlaveAssessment'!AK107+'2 - Eltis SlaveAssessment'!AM107+'2 - Eltis SlaveAssessment'!AO107+'2 - Eltis SlaveAssessment'!AQ107+'2 - Eltis SlaveAssessment'!AS107+'2 - Eltis SlaveAssessment'!AY107+'2 - Eltis SlaveAssessment'!BA107+'2 - Eltis SlaveAssessment'!BC107+'2 - Eltis SlaveAssessment'!BE107+'2 - Eltis SlaveAssessment'!BG107+'2 - Eltis SlaveAssessment'!BI107</f>
        <v>0</v>
      </c>
      <c r="M107" s="8">
        <f>'1 - Eltis SlaveVoyages'!GF107</f>
        <v>3724</v>
      </c>
      <c r="N107" s="8">
        <f>'1 - Eltis SlaveVoyages'!GG107</f>
        <v>3195</v>
      </c>
      <c r="O107" s="8">
        <f>'1 - Eltis SlaveVoyages'!BZ107</f>
        <v>2864</v>
      </c>
      <c r="P107" s="8">
        <f>'1 - Eltis SlaveVoyages'!CA107</f>
        <v>2524</v>
      </c>
      <c r="Q107" s="8">
        <f>'1 - Eltis SlaveVoyages'!CB107</f>
        <v>860</v>
      </c>
      <c r="R107" s="8">
        <f>'1 - Eltis SlaveVoyages'!CC107</f>
        <v>671</v>
      </c>
      <c r="S107" s="8">
        <f>'1 - Eltis SlaveVoyages'!EL107+'1 - Eltis SlaveVoyages'!EN107+'1 - Eltis SlaveVoyages'!EP107+'1 - Eltis SlaveVoyages'!ER107+'1 - Eltis SlaveVoyages'!ET107</f>
        <v>0</v>
      </c>
      <c r="T107" s="8">
        <f>'1 - Eltis SlaveVoyages'!EM107+'1 - Eltis SlaveVoyages'!EO107+'1 - Eltis SlaveVoyages'!EQ107+'1 - Eltis SlaveVoyages'!ES107+'1 - Eltis SlaveVoyages'!EU107</f>
        <v>0</v>
      </c>
      <c r="U107" s="8">
        <f>'1 - Eltis SlaveVoyages'!BR107+'1 - Eltis SlaveVoyages'!BT107+'1 - Eltis SlaveVoyages'!BV107+'1 - Eltis SlaveVoyages'!CF107+'1 - Eltis SlaveVoyages'!CH107+'1 - Eltis SlaveVoyages'!CJ107+'1 - Eltis SlaveVoyages'!CL107+'1 - Eltis SlaveVoyages'!CN107+'1 - Eltis SlaveVoyages'!CP107+'1 - Eltis SlaveVoyages'!CR107+'1 - Eltis SlaveVoyages'!CT107+'1 - Eltis SlaveVoyages'!CV107+'1 - Eltis SlaveVoyages'!CX107+'1 - Eltis SlaveVoyages'!CZ107+'1 - Eltis SlaveVoyages'!DB107+'1 - Eltis SlaveVoyages'!DD107+'1 - Eltis SlaveVoyages'!DF107+'1 - Eltis SlaveVoyages'!DH107+'1 - Eltis SlaveVoyages'!DJ107+'1 - Eltis SlaveVoyages'!DL107+'1 - Eltis SlaveVoyages'!DN107+'1 - Eltis SlaveVoyages'!DP107+'1 - Eltis SlaveVoyages'!DR107+'1 - Eltis SlaveVoyages'!DT107+'1 - Eltis SlaveVoyages'!DV107+'1 - Eltis SlaveVoyages'!DX107+'1 - Eltis SlaveVoyages'!DZ107+'1 - Eltis SlaveVoyages'!EB107+'1 - Eltis SlaveVoyages'!ED107+'1 - Eltis SlaveVoyages'!EF107+'1 - Eltis SlaveVoyages'!EH107+'1 - Eltis SlaveVoyages'!EJ107+'1 - Eltis SlaveVoyages'!FP107+'1 - Eltis SlaveVoyages'!FT107+'1 - Eltis SlaveVoyages'!FV107</f>
        <v>0</v>
      </c>
      <c r="V107" s="8">
        <f>'1 - Eltis SlaveVoyages'!BS107+'1 - Eltis SlaveVoyages'!BU107+'1 - Eltis SlaveVoyages'!BW107+'1 - Eltis SlaveVoyages'!CG107+'1 - Eltis SlaveVoyages'!CI107+'1 - Eltis SlaveVoyages'!CK107+'1 - Eltis SlaveVoyages'!CM107+'1 - Eltis SlaveVoyages'!CO107+'1 - Eltis SlaveVoyages'!CQ107+'1 - Eltis SlaveVoyages'!CS107+'1 - Eltis SlaveVoyages'!CU107+'1 - Eltis SlaveVoyages'!CW107+'1 - Eltis SlaveVoyages'!CY107+'1 - Eltis SlaveVoyages'!DA107+'1 - Eltis SlaveVoyages'!DC107+'1 - Eltis SlaveVoyages'!DE107+'1 - Eltis SlaveVoyages'!DG107+'1 - Eltis SlaveVoyages'!DI107+'1 - Eltis SlaveVoyages'!DK107+'1 - Eltis SlaveVoyages'!DM107+'1 - Eltis SlaveVoyages'!DO107+'1 - Eltis SlaveVoyages'!DQ107+'1 - Eltis SlaveVoyages'!DS107+'1 - Eltis SlaveVoyages'!DU107+'1 - Eltis SlaveVoyages'!DW107+'1 - Eltis SlaveVoyages'!DY107+'1 - Eltis SlaveVoyages'!EA107+'1 - Eltis SlaveVoyages'!EC107+'1 - Eltis SlaveVoyages'!EE107+'1 - Eltis SlaveVoyages'!EG107+'1 - Eltis SlaveVoyages'!EI107+'1 - Eltis SlaveVoyages'!EK107+'1 - Eltis SlaveVoyages'!FQ107+'1 - Eltis SlaveVoyages'!FU107+'1 - Eltis SlaveVoyages'!FW107</f>
        <v>0</v>
      </c>
      <c r="X107" s="8">
        <f>'3 - Paesie'!AB29</f>
        <v>3888.8888888888887</v>
      </c>
      <c r="Y107" s="8">
        <f>'3 - Paesie'!AC29</f>
        <v>4117.6470588235288</v>
      </c>
      <c r="Z107" s="8">
        <f>'3 - Paesie'!AD29</f>
        <v>4000</v>
      </c>
      <c r="AA107" s="8">
        <f>'3 - Paesie'!AE29</f>
        <v>2584.805653710247</v>
      </c>
      <c r="AB107" s="8">
        <f>'3 - Paesie'!AF29</f>
        <v>2948.5152252060398</v>
      </c>
      <c r="AC107" s="8">
        <f>'3 - Paesie'!AG29</f>
        <v>2658.6572438162548</v>
      </c>
      <c r="AE107" s="11">
        <f t="shared" si="20"/>
        <v>7612.8888888888887</v>
      </c>
      <c r="AG107" s="51">
        <f t="shared" si="21"/>
        <v>7612.8888888888887</v>
      </c>
      <c r="AH107" s="52">
        <f t="shared" si="22"/>
        <v>5779.8056537102475</v>
      </c>
      <c r="AI107" s="52">
        <f t="shared" si="23"/>
        <v>2864</v>
      </c>
      <c r="AJ107" s="52">
        <f t="shared" si="24"/>
        <v>2524</v>
      </c>
      <c r="AK107" s="52">
        <f t="shared" si="25"/>
        <v>860</v>
      </c>
      <c r="AL107" s="52">
        <f t="shared" si="26"/>
        <v>671</v>
      </c>
      <c r="AM107" s="52">
        <f t="shared" si="27"/>
        <v>0</v>
      </c>
      <c r="AN107" s="52">
        <f t="shared" si="28"/>
        <v>0</v>
      </c>
      <c r="AO107" s="52">
        <f t="shared" si="29"/>
        <v>3888.8888888888887</v>
      </c>
      <c r="AP107" s="52">
        <f t="shared" si="30"/>
        <v>2584.805653710247</v>
      </c>
      <c r="AQ107" s="52">
        <f t="shared" si="31"/>
        <v>0</v>
      </c>
      <c r="AR107" s="56">
        <f t="shared" si="32"/>
        <v>0</v>
      </c>
      <c r="AT107" s="8">
        <f>IF('4 - Prijzen'!O111&gt;0,'4 - Prijzen'!O111,"")</f>
        <v>45</v>
      </c>
      <c r="AU107" s="8">
        <f>IF('4 - Prijzen'!P111&gt;0,'4 - Prijzen'!P111,"")</f>
        <v>45</v>
      </c>
      <c r="AV107" s="8">
        <f>IF('4 - Prijzen'!BC111&gt;0,'4 - Prijzen'!BC111,"")</f>
        <v>199.59866655328798</v>
      </c>
      <c r="AW107" s="8">
        <f>IF('4 - Prijzen'!BD111&gt;0,'4 - Prijzen'!BD111,"")</f>
        <v>216</v>
      </c>
      <c r="AX107" s="8" t="str">
        <f>IF('4 - Prijzen'!BE111&gt;0,'4 - Prijzen'!BE111,"")</f>
        <v/>
      </c>
      <c r="AY107" s="8">
        <f>IF('4 - Prijzen'!BF111&gt;0,'4 - Prijzen'!BF111,"")</f>
        <v>269.20852113869438</v>
      </c>
      <c r="AZ107" s="8">
        <f>IF('4 - Prijzen'!BG111&gt;0,'4 - Prijzen'!BG111,"")</f>
        <v>182.61525005119529</v>
      </c>
      <c r="BA107" s="8">
        <f>IF('4 - Prijzen'!BV111&gt;0,'4 - Prijzen'!BV111,"")</f>
        <v>218</v>
      </c>
      <c r="BB107" s="8">
        <f>IF('4 - Prijzen'!BW111&gt;0,'4 - Prijzen'!BW111,"")</f>
        <v>200</v>
      </c>
      <c r="BE107" s="11">
        <f t="shared" si="39"/>
        <v>45</v>
      </c>
      <c r="BF107" s="8">
        <f t="shared" si="48"/>
        <v>199.59866655328798</v>
      </c>
      <c r="BG107" s="11">
        <f t="shared" si="63"/>
        <v>218</v>
      </c>
      <c r="BH107" s="11"/>
      <c r="BI107" s="87">
        <f t="shared" si="34"/>
        <v>0.629</v>
      </c>
      <c r="BJ107" s="87">
        <f t="shared" si="35"/>
        <v>0.66666666666666663</v>
      </c>
      <c r="BK107" s="84">
        <f t="shared" si="33"/>
        <v>0.8763333333333333</v>
      </c>
      <c r="BL107" s="89"/>
      <c r="BM107" s="8">
        <f t="shared" si="40"/>
        <v>300214.27333333332</v>
      </c>
      <c r="BN107" s="8">
        <f t="shared" si="41"/>
        <v>112941.84</v>
      </c>
      <c r="BO107" s="8">
        <f t="shared" si="42"/>
        <v>33914.1</v>
      </c>
      <c r="BP107" s="8">
        <f t="shared" si="43"/>
        <v>153358.33333333331</v>
      </c>
      <c r="BR107" s="8">
        <f t="shared" si="49"/>
        <v>441485.37112877716</v>
      </c>
      <c r="BS107" s="8">
        <f t="shared" si="50"/>
        <v>128188.28733333333</v>
      </c>
      <c r="BU107" s="11">
        <f t="shared" si="44"/>
        <v>328543.53112877719</v>
      </c>
      <c r="BV107" s="11">
        <f t="shared" si="45"/>
        <v>94274.187333333335</v>
      </c>
      <c r="BX107" s="14">
        <f t="shared" si="59"/>
        <v>0.37620409831280288</v>
      </c>
      <c r="BY107" s="14">
        <f t="shared" si="60"/>
        <v>0.4366928840210676</v>
      </c>
      <c r="BZ107" s="14">
        <f t="shared" si="61"/>
        <v>0.11296631443750366</v>
      </c>
      <c r="CA107" s="14">
        <f t="shared" si="62"/>
        <v>0.11609386892953105</v>
      </c>
      <c r="CB107" s="8">
        <f t="shared" si="51"/>
        <v>873311.94051906024</v>
      </c>
      <c r="CC107" s="8">
        <f t="shared" si="52"/>
        <v>752344.59536768426</v>
      </c>
      <c r="CD107" s="8">
        <f t="shared" si="53"/>
        <v>834533.62006856152</v>
      </c>
      <c r="CE107" s="8">
        <f t="shared" si="54"/>
        <v>812051.38740408199</v>
      </c>
      <c r="CG107" s="11">
        <f t="shared" si="55"/>
        <v>752344.59536768426</v>
      </c>
      <c r="CH107" s="11">
        <f t="shared" si="56"/>
        <v>873311.94051906024</v>
      </c>
      <c r="CJ107">
        <f t="shared" si="46"/>
        <v>114.71492008686354</v>
      </c>
      <c r="CK107">
        <f t="shared" si="47"/>
        <v>109.62114806201551</v>
      </c>
      <c r="CL107">
        <f t="shared" si="57"/>
        <v>98.825111774025899</v>
      </c>
      <c r="CM107">
        <f t="shared" si="58"/>
        <v>114.71492008686354</v>
      </c>
      <c r="CN107">
        <f t="shared" si="36"/>
        <v>90</v>
      </c>
      <c r="CO107">
        <f t="shared" si="36"/>
        <v>110</v>
      </c>
      <c r="CP107" s="8">
        <f t="shared" si="37"/>
        <v>752344.59536768426</v>
      </c>
      <c r="CQ107" s="8">
        <f t="shared" si="38"/>
        <v>873311.94051906024</v>
      </c>
    </row>
    <row r="108" spans="1:95" x14ac:dyDescent="0.25">
      <c r="A108">
        <v>1700</v>
      </c>
      <c r="B108" s="8">
        <f>'2 - Eltis SlaveAssessment'!BX108</f>
        <v>2193</v>
      </c>
      <c r="C108" s="8">
        <f>'2 - Eltis SlaveAssessment'!BY108</f>
        <v>1968</v>
      </c>
      <c r="D108" s="8">
        <f>'2 - Eltis SlaveAssessment'!AT108</f>
        <v>130</v>
      </c>
      <c r="E108" s="8">
        <f>'2 - Eltis SlaveAssessment'!AU108</f>
        <v>80</v>
      </c>
      <c r="F108" s="8">
        <f>'2 - Eltis SlaveAssessment'!AV108</f>
        <v>848</v>
      </c>
      <c r="G108" s="8">
        <f>'2 - Eltis SlaveAssessment'!AW108</f>
        <v>772</v>
      </c>
      <c r="H108" s="8">
        <f>'2 - Eltis SlaveAssessment'!BJ108+'2 - Eltis SlaveAssessment'!BL108+'2 - Eltis SlaveAssessment'!BN108+'2 - Eltis SlaveAssessment'!BP108+'2 - Eltis SlaveAssessment'!BR108</f>
        <v>0</v>
      </c>
      <c r="I108" s="8">
        <f>'2 - Eltis SlaveAssessment'!BK108+'2 - Eltis SlaveAssessment'!BM108+'2 - Eltis SlaveAssessment'!BO108+'2 - Eltis SlaveAssessment'!BQ108+'2 - Eltis SlaveAssessment'!BS108</f>
        <v>0</v>
      </c>
      <c r="J108" s="8">
        <f>'2 - Eltis SlaveAssessment'!N108+'2 - Eltis SlaveAssessment'!P108+'2 - Eltis SlaveAssessment'!R108+'2 - Eltis SlaveAssessment'!T108+'2 - Eltis SlaveAssessment'!V108+'2 - Eltis SlaveAssessment'!X108+'2 - Eltis SlaveAssessment'!Z108+'2 - Eltis SlaveAssessment'!AB108+'2 - Eltis SlaveAssessment'!AD108+'2 - Eltis SlaveAssessment'!AF108+'2 - Eltis SlaveAssessment'!AH108+'2 - Eltis SlaveAssessment'!AJ108+'2 - Eltis SlaveAssessment'!AL108+'2 - Eltis SlaveAssessment'!AN108+'2 - Eltis SlaveAssessment'!AP108+'2 - Eltis SlaveAssessment'!AR108+'2 - Eltis SlaveAssessment'!AX108+'2 - Eltis SlaveAssessment'!AZ108+'2 - Eltis SlaveAssessment'!BB108+'2 - Eltis SlaveAssessment'!BD108+'2 - Eltis SlaveAssessment'!BF108+'2 - Eltis SlaveAssessment'!BH108</f>
        <v>1215</v>
      </c>
      <c r="K108" s="8">
        <f>'2 - Eltis SlaveAssessment'!O108+'2 - Eltis SlaveAssessment'!Q108+'2 - Eltis SlaveAssessment'!S108+'2 - Eltis SlaveAssessment'!U108+'2 - Eltis SlaveAssessment'!W108+'2 - Eltis SlaveAssessment'!Y108+'2 - Eltis SlaveAssessment'!AA108+'2 - Eltis SlaveAssessment'!AC108+'2 - Eltis SlaveAssessment'!AE108+'2 - Eltis SlaveAssessment'!AG108+'2 - Eltis SlaveAssessment'!AI108+'2 - Eltis SlaveAssessment'!AK108+'2 - Eltis SlaveAssessment'!AM108+'2 - Eltis SlaveAssessment'!AO108+'2 - Eltis SlaveAssessment'!AQ108+'2 - Eltis SlaveAssessment'!AS108+'2 - Eltis SlaveAssessment'!AY108+'2 - Eltis SlaveAssessment'!BA108+'2 - Eltis SlaveAssessment'!BC108+'2 - Eltis SlaveAssessment'!BE108+'2 - Eltis SlaveAssessment'!BG108+'2 - Eltis SlaveAssessment'!BI108</f>
        <v>1116</v>
      </c>
      <c r="M108" s="8">
        <f>'1 - Eltis SlaveVoyages'!GF108</f>
        <v>1901</v>
      </c>
      <c r="N108" s="8">
        <f>'1 - Eltis SlaveVoyages'!GG108</f>
        <v>1668</v>
      </c>
      <c r="O108" s="8">
        <f>'1 - Eltis SlaveVoyages'!BZ108</f>
        <v>111</v>
      </c>
      <c r="P108" s="8">
        <f>'1 - Eltis SlaveVoyages'!CA108</f>
        <v>71</v>
      </c>
      <c r="Q108" s="8">
        <f>'1 - Eltis SlaveVoyages'!CB108</f>
        <v>716</v>
      </c>
      <c r="R108" s="8">
        <f>'1 - Eltis SlaveVoyages'!CC108</f>
        <v>653</v>
      </c>
      <c r="S108" s="8">
        <f>'1 - Eltis SlaveVoyages'!EL108+'1 - Eltis SlaveVoyages'!EN108+'1 - Eltis SlaveVoyages'!EP108+'1 - Eltis SlaveVoyages'!ER108+'1 - Eltis SlaveVoyages'!ET108</f>
        <v>0</v>
      </c>
      <c r="T108" s="8">
        <f>'1 - Eltis SlaveVoyages'!EM108+'1 - Eltis SlaveVoyages'!EO108+'1 - Eltis SlaveVoyages'!EQ108+'1 - Eltis SlaveVoyages'!ES108+'1 - Eltis SlaveVoyages'!EU108</f>
        <v>0</v>
      </c>
      <c r="U108" s="8">
        <f>'1 - Eltis SlaveVoyages'!BR108+'1 - Eltis SlaveVoyages'!BT108+'1 - Eltis SlaveVoyages'!BV108+'1 - Eltis SlaveVoyages'!CF108+'1 - Eltis SlaveVoyages'!CH108+'1 - Eltis SlaveVoyages'!CJ108+'1 - Eltis SlaveVoyages'!CL108+'1 - Eltis SlaveVoyages'!CN108+'1 - Eltis SlaveVoyages'!CP108+'1 - Eltis SlaveVoyages'!CR108+'1 - Eltis SlaveVoyages'!CT108+'1 - Eltis SlaveVoyages'!CV108+'1 - Eltis SlaveVoyages'!CX108+'1 - Eltis SlaveVoyages'!CZ108+'1 - Eltis SlaveVoyages'!DB108+'1 - Eltis SlaveVoyages'!DD108+'1 - Eltis SlaveVoyages'!DF108+'1 - Eltis SlaveVoyages'!DH108+'1 - Eltis SlaveVoyages'!DJ108+'1 - Eltis SlaveVoyages'!DL108+'1 - Eltis SlaveVoyages'!DN108+'1 - Eltis SlaveVoyages'!DP108+'1 - Eltis SlaveVoyages'!DR108+'1 - Eltis SlaveVoyages'!DT108+'1 - Eltis SlaveVoyages'!DV108+'1 - Eltis SlaveVoyages'!DX108+'1 - Eltis SlaveVoyages'!DZ108+'1 - Eltis SlaveVoyages'!EB108+'1 - Eltis SlaveVoyages'!ED108+'1 - Eltis SlaveVoyages'!EF108+'1 - Eltis SlaveVoyages'!EH108+'1 - Eltis SlaveVoyages'!EJ108+'1 - Eltis SlaveVoyages'!FP108+'1 - Eltis SlaveVoyages'!FT108+'1 - Eltis SlaveVoyages'!FV108</f>
        <v>1074</v>
      </c>
      <c r="V108" s="8">
        <f>'1 - Eltis SlaveVoyages'!BS108+'1 - Eltis SlaveVoyages'!BU108+'1 - Eltis SlaveVoyages'!BW108+'1 - Eltis SlaveVoyages'!CG108+'1 - Eltis SlaveVoyages'!CI108+'1 - Eltis SlaveVoyages'!CK108+'1 - Eltis SlaveVoyages'!CM108+'1 - Eltis SlaveVoyages'!CO108+'1 - Eltis SlaveVoyages'!CQ108+'1 - Eltis SlaveVoyages'!CS108+'1 - Eltis SlaveVoyages'!CU108+'1 - Eltis SlaveVoyages'!CW108+'1 - Eltis SlaveVoyages'!CY108+'1 - Eltis SlaveVoyages'!DA108+'1 - Eltis SlaveVoyages'!DC108+'1 - Eltis SlaveVoyages'!DE108+'1 - Eltis SlaveVoyages'!DG108+'1 - Eltis SlaveVoyages'!DI108+'1 - Eltis SlaveVoyages'!DK108+'1 - Eltis SlaveVoyages'!DM108+'1 - Eltis SlaveVoyages'!DO108+'1 - Eltis SlaveVoyages'!DQ108+'1 - Eltis SlaveVoyages'!DS108+'1 - Eltis SlaveVoyages'!DU108+'1 - Eltis SlaveVoyages'!DW108+'1 - Eltis SlaveVoyages'!DY108+'1 - Eltis SlaveVoyages'!EA108+'1 - Eltis SlaveVoyages'!EC108+'1 - Eltis SlaveVoyages'!EE108+'1 - Eltis SlaveVoyages'!EG108+'1 - Eltis SlaveVoyages'!EI108+'1 - Eltis SlaveVoyages'!EK108+'1 - Eltis SlaveVoyages'!FQ108+'1 - Eltis SlaveVoyages'!FU108+'1 - Eltis SlaveVoyages'!FW108</f>
        <v>944</v>
      </c>
      <c r="X108" s="8">
        <f>'3 - Paesie'!AB30</f>
        <v>4000</v>
      </c>
      <c r="Y108" s="8">
        <f>'3 - Paesie'!AC30</f>
        <v>4235.2941176470586</v>
      </c>
      <c r="Z108" s="8">
        <f>'3 - Paesie'!AD30</f>
        <v>4114.2857142857147</v>
      </c>
      <c r="AA108" s="8">
        <f>'3 - Paesie'!AE30</f>
        <v>2672.8506787330316</v>
      </c>
      <c r="AB108" s="8">
        <f>'3 - Paesie'!AF30</f>
        <v>3008.6554481018147</v>
      </c>
      <c r="AC108" s="8">
        <f>'3 - Paesie'!AG30</f>
        <v>2749.2178409825474</v>
      </c>
      <c r="AE108" s="11">
        <f t="shared" si="20"/>
        <v>5901</v>
      </c>
      <c r="AG108" s="51">
        <f t="shared" si="21"/>
        <v>5901</v>
      </c>
      <c r="AH108" s="52">
        <f t="shared" si="22"/>
        <v>4340.8506787330316</v>
      </c>
      <c r="AI108" s="52">
        <f t="shared" si="23"/>
        <v>111</v>
      </c>
      <c r="AJ108" s="52">
        <f t="shared" si="24"/>
        <v>71</v>
      </c>
      <c r="AK108" s="52">
        <f t="shared" si="25"/>
        <v>716</v>
      </c>
      <c r="AL108" s="52">
        <f t="shared" si="26"/>
        <v>653</v>
      </c>
      <c r="AM108" s="52">
        <f t="shared" si="27"/>
        <v>0</v>
      </c>
      <c r="AN108" s="52">
        <f t="shared" si="28"/>
        <v>0</v>
      </c>
      <c r="AO108" s="52">
        <f t="shared" si="29"/>
        <v>5074</v>
      </c>
      <c r="AP108" s="52">
        <f t="shared" si="30"/>
        <v>3616.8506787330316</v>
      </c>
      <c r="AQ108" s="52">
        <f t="shared" si="31"/>
        <v>0</v>
      </c>
      <c r="AR108" s="56">
        <f t="shared" si="32"/>
        <v>0</v>
      </c>
      <c r="AT108" s="8">
        <f>IF('4 - Prijzen'!O112&gt;0,'4 - Prijzen'!O112,"")</f>
        <v>45</v>
      </c>
      <c r="AU108" s="8">
        <f>IF('4 - Prijzen'!P112&gt;0,'4 - Prijzen'!P112,"")</f>
        <v>45</v>
      </c>
      <c r="AV108" s="8">
        <f>IF('4 - Prijzen'!BC112&gt;0,'4 - Prijzen'!BC112,"")</f>
        <v>205.08868115246096</v>
      </c>
      <c r="AW108" s="8">
        <f>IF('4 - Prijzen'!BD112&gt;0,'4 - Prijzen'!BD112,"")</f>
        <v>216</v>
      </c>
      <c r="AX108" s="8" t="str">
        <f>IF('4 - Prijzen'!BE112&gt;0,'4 - Prijzen'!BE112,"")</f>
        <v/>
      </c>
      <c r="AY108" s="8">
        <f>IF('4 - Prijzen'!BF112&gt;0,'4 - Prijzen'!BF112,"")</f>
        <v>272.38346812450271</v>
      </c>
      <c r="AZ108" s="8">
        <f>IF('4 - Prijzen'!BG112&gt;0,'4 - Prijzen'!BG112,"")</f>
        <v>184.92590647385697</v>
      </c>
      <c r="BA108" s="8">
        <f>IF('4 - Prijzen'!BV112&gt;0,'4 - Prijzen'!BV112,"")</f>
        <v>221.54545454545453</v>
      </c>
      <c r="BB108" s="8">
        <f>IF('4 - Prijzen'!BW112&gt;0,'4 - Prijzen'!BW112,"")</f>
        <v>200</v>
      </c>
      <c r="BE108" s="11">
        <f t="shared" si="39"/>
        <v>45</v>
      </c>
      <c r="BF108" s="8">
        <f t="shared" si="48"/>
        <v>205.08868115246096</v>
      </c>
      <c r="BG108" s="11">
        <f t="shared" si="63"/>
        <v>221.54545454545453</v>
      </c>
      <c r="BH108" s="11"/>
      <c r="BI108" s="87">
        <f t="shared" si="34"/>
        <v>0.629</v>
      </c>
      <c r="BJ108" s="87">
        <f t="shared" si="35"/>
        <v>0.66666666666666663</v>
      </c>
      <c r="BK108" s="84">
        <f t="shared" si="33"/>
        <v>0.8763333333333333</v>
      </c>
      <c r="BL108" s="89"/>
      <c r="BM108" s="8">
        <f t="shared" si="40"/>
        <v>232705.935</v>
      </c>
      <c r="BN108" s="8">
        <f t="shared" si="41"/>
        <v>4377.2849999999999</v>
      </c>
      <c r="BO108" s="8">
        <f t="shared" si="42"/>
        <v>28235.46</v>
      </c>
      <c r="BP108" s="8">
        <f t="shared" si="43"/>
        <v>200093.19</v>
      </c>
      <c r="BR108" s="8">
        <f t="shared" si="49"/>
        <v>12760.549378412403</v>
      </c>
      <c r="BS108" s="8">
        <f t="shared" si="50"/>
        <v>126778.42633333334</v>
      </c>
      <c r="BU108" s="11">
        <f t="shared" si="44"/>
        <v>8383.2643784124029</v>
      </c>
      <c r="BV108" s="11">
        <f t="shared" si="45"/>
        <v>98542.966333333345</v>
      </c>
      <c r="BX108" s="14">
        <f t="shared" si="59"/>
        <v>1.8810371123538384E-2</v>
      </c>
      <c r="BY108" s="14">
        <f t="shared" si="60"/>
        <v>1.635624103539144E-2</v>
      </c>
      <c r="BZ108" s="14">
        <f t="shared" si="61"/>
        <v>0.1213353668869683</v>
      </c>
      <c r="CA108" s="14">
        <f t="shared" si="62"/>
        <v>0.15043134360719171</v>
      </c>
      <c r="CB108" s="8">
        <f t="shared" si="51"/>
        <v>445672.46033343772</v>
      </c>
      <c r="CC108" s="8">
        <f t="shared" si="52"/>
        <v>512542.23756380181</v>
      </c>
      <c r="CD108" s="8">
        <f t="shared" si="53"/>
        <v>812153.69320251408</v>
      </c>
      <c r="CE108" s="8">
        <f t="shared" si="54"/>
        <v>655069.37563922862</v>
      </c>
      <c r="CG108" s="11">
        <f t="shared" si="55"/>
        <v>445672.46033343772</v>
      </c>
      <c r="CH108" s="11">
        <f t="shared" si="56"/>
        <v>812153.69320251408</v>
      </c>
      <c r="CJ108">
        <f t="shared" si="46"/>
        <v>75.524904310021654</v>
      </c>
      <c r="CK108">
        <f t="shared" si="47"/>
        <v>137.62984124767226</v>
      </c>
      <c r="CL108">
        <f t="shared" si="57"/>
        <v>75.52490431002164</v>
      </c>
      <c r="CM108">
        <f t="shared" si="58"/>
        <v>137.62984124767226</v>
      </c>
      <c r="CN108">
        <f t="shared" si="36"/>
        <v>90</v>
      </c>
      <c r="CO108">
        <f t="shared" si="36"/>
        <v>110</v>
      </c>
      <c r="CP108" s="8">
        <f t="shared" si="37"/>
        <v>445672.46033343772</v>
      </c>
      <c r="CQ108" s="8">
        <f t="shared" si="38"/>
        <v>812153.69320251408</v>
      </c>
    </row>
    <row r="109" spans="1:95" x14ac:dyDescent="0.25">
      <c r="A109">
        <v>1701</v>
      </c>
      <c r="B109" s="8">
        <f>'2 - Eltis SlaveAssessment'!BX109</f>
        <v>7606</v>
      </c>
      <c r="C109" s="8">
        <f>'2 - Eltis SlaveAssessment'!BY109</f>
        <v>6665</v>
      </c>
      <c r="D109" s="8">
        <f>'2 - Eltis SlaveAssessment'!AT109</f>
        <v>4794</v>
      </c>
      <c r="E109" s="8">
        <f>'2 - Eltis SlaveAssessment'!AU109</f>
        <v>4176</v>
      </c>
      <c r="F109" s="8">
        <f>'2 - Eltis SlaveAssessment'!AV109</f>
        <v>496</v>
      </c>
      <c r="G109" s="8">
        <f>'2 - Eltis SlaveAssessment'!AW109</f>
        <v>468</v>
      </c>
      <c r="H109" s="8">
        <f>'2 - Eltis SlaveAssessment'!BJ109+'2 - Eltis SlaveAssessment'!BL109+'2 - Eltis SlaveAssessment'!BN109+'2 - Eltis SlaveAssessment'!BP109+'2 - Eltis SlaveAssessment'!BR109</f>
        <v>0</v>
      </c>
      <c r="I109" s="8">
        <f>'2 - Eltis SlaveAssessment'!BK109+'2 - Eltis SlaveAssessment'!BM109+'2 - Eltis SlaveAssessment'!BO109+'2 - Eltis SlaveAssessment'!BQ109+'2 - Eltis SlaveAssessment'!BS109</f>
        <v>0</v>
      </c>
      <c r="J109" s="8">
        <f>'2 - Eltis SlaveAssessment'!N109+'2 - Eltis SlaveAssessment'!P109+'2 - Eltis SlaveAssessment'!R109+'2 - Eltis SlaveAssessment'!T109+'2 - Eltis SlaveAssessment'!V109+'2 - Eltis SlaveAssessment'!X109+'2 - Eltis SlaveAssessment'!Z109+'2 - Eltis SlaveAssessment'!AB109+'2 - Eltis SlaveAssessment'!AD109+'2 - Eltis SlaveAssessment'!AF109+'2 - Eltis SlaveAssessment'!AH109+'2 - Eltis SlaveAssessment'!AJ109+'2 - Eltis SlaveAssessment'!AL109+'2 - Eltis SlaveAssessment'!AN109+'2 - Eltis SlaveAssessment'!AP109+'2 - Eltis SlaveAssessment'!AR109+'2 - Eltis SlaveAssessment'!AX109+'2 - Eltis SlaveAssessment'!AZ109+'2 - Eltis SlaveAssessment'!BB109+'2 - Eltis SlaveAssessment'!BD109+'2 - Eltis SlaveAssessment'!BF109+'2 - Eltis SlaveAssessment'!BH109</f>
        <v>2316</v>
      </c>
      <c r="K109" s="8">
        <f>'2 - Eltis SlaveAssessment'!O109+'2 - Eltis SlaveAssessment'!Q109+'2 - Eltis SlaveAssessment'!S109+'2 - Eltis SlaveAssessment'!U109+'2 - Eltis SlaveAssessment'!W109+'2 - Eltis SlaveAssessment'!Y109+'2 - Eltis SlaveAssessment'!AA109+'2 - Eltis SlaveAssessment'!AC109+'2 - Eltis SlaveAssessment'!AE109+'2 - Eltis SlaveAssessment'!AG109+'2 - Eltis SlaveAssessment'!AI109+'2 - Eltis SlaveAssessment'!AK109+'2 - Eltis SlaveAssessment'!AM109+'2 - Eltis SlaveAssessment'!AO109+'2 - Eltis SlaveAssessment'!AQ109+'2 - Eltis SlaveAssessment'!AS109+'2 - Eltis SlaveAssessment'!AY109+'2 - Eltis SlaveAssessment'!BA109+'2 - Eltis SlaveAssessment'!BC109+'2 - Eltis SlaveAssessment'!BE109+'2 - Eltis SlaveAssessment'!BG109+'2 - Eltis SlaveAssessment'!BI109</f>
        <v>2021</v>
      </c>
      <c r="M109" s="8">
        <f>'1 - Eltis SlaveVoyages'!GF109</f>
        <v>7081</v>
      </c>
      <c r="N109" s="8">
        <f>'1 - Eltis SlaveVoyages'!GG109</f>
        <v>6230</v>
      </c>
      <c r="O109" s="8">
        <f>'1 - Eltis SlaveVoyages'!BZ109</f>
        <v>4345</v>
      </c>
      <c r="P109" s="8">
        <f>'1 - Eltis SlaveVoyages'!CA109</f>
        <v>3811</v>
      </c>
      <c r="Q109" s="8">
        <f>'1 - Eltis SlaveVoyages'!CB109</f>
        <v>496</v>
      </c>
      <c r="R109" s="8">
        <f>'1 - Eltis SlaveVoyages'!CC109</f>
        <v>468</v>
      </c>
      <c r="S109" s="8">
        <f>'1 - Eltis SlaveVoyages'!EL109+'1 - Eltis SlaveVoyages'!EN109+'1 - Eltis SlaveVoyages'!EP109+'1 - Eltis SlaveVoyages'!ER109+'1 - Eltis SlaveVoyages'!ET109</f>
        <v>0</v>
      </c>
      <c r="T109" s="8">
        <f>'1 - Eltis SlaveVoyages'!EM109+'1 - Eltis SlaveVoyages'!EO109+'1 - Eltis SlaveVoyages'!EQ109+'1 - Eltis SlaveVoyages'!ES109+'1 - Eltis SlaveVoyages'!EU109</f>
        <v>0</v>
      </c>
      <c r="U109" s="8">
        <f>'1 - Eltis SlaveVoyages'!BR109+'1 - Eltis SlaveVoyages'!BT109+'1 - Eltis SlaveVoyages'!BV109+'1 - Eltis SlaveVoyages'!CF109+'1 - Eltis SlaveVoyages'!CH109+'1 - Eltis SlaveVoyages'!CJ109+'1 - Eltis SlaveVoyages'!CL109+'1 - Eltis SlaveVoyages'!CN109+'1 - Eltis SlaveVoyages'!CP109+'1 - Eltis SlaveVoyages'!CR109+'1 - Eltis SlaveVoyages'!CT109+'1 - Eltis SlaveVoyages'!CV109+'1 - Eltis SlaveVoyages'!CX109+'1 - Eltis SlaveVoyages'!CZ109+'1 - Eltis SlaveVoyages'!DB109+'1 - Eltis SlaveVoyages'!DD109+'1 - Eltis SlaveVoyages'!DF109+'1 - Eltis SlaveVoyages'!DH109+'1 - Eltis SlaveVoyages'!DJ109+'1 - Eltis SlaveVoyages'!DL109+'1 - Eltis SlaveVoyages'!DN109+'1 - Eltis SlaveVoyages'!DP109+'1 - Eltis SlaveVoyages'!DR109+'1 - Eltis SlaveVoyages'!DT109+'1 - Eltis SlaveVoyages'!DV109+'1 - Eltis SlaveVoyages'!DX109+'1 - Eltis SlaveVoyages'!DZ109+'1 - Eltis SlaveVoyages'!EB109+'1 - Eltis SlaveVoyages'!ED109+'1 - Eltis SlaveVoyages'!EF109+'1 - Eltis SlaveVoyages'!EH109+'1 - Eltis SlaveVoyages'!EJ109+'1 - Eltis SlaveVoyages'!FP109+'1 - Eltis SlaveVoyages'!FT109+'1 - Eltis SlaveVoyages'!FV109</f>
        <v>2240</v>
      </c>
      <c r="V109" s="8">
        <f>'1 - Eltis SlaveVoyages'!BS109+'1 - Eltis SlaveVoyages'!BU109+'1 - Eltis SlaveVoyages'!BW109+'1 - Eltis SlaveVoyages'!CG109+'1 - Eltis SlaveVoyages'!CI109+'1 - Eltis SlaveVoyages'!CK109+'1 - Eltis SlaveVoyages'!CM109+'1 - Eltis SlaveVoyages'!CO109+'1 - Eltis SlaveVoyages'!CQ109+'1 - Eltis SlaveVoyages'!CS109+'1 - Eltis SlaveVoyages'!CU109+'1 - Eltis SlaveVoyages'!CW109+'1 - Eltis SlaveVoyages'!CY109+'1 - Eltis SlaveVoyages'!DA109+'1 - Eltis SlaveVoyages'!DC109+'1 - Eltis SlaveVoyages'!DE109+'1 - Eltis SlaveVoyages'!DG109+'1 - Eltis SlaveVoyages'!DI109+'1 - Eltis SlaveVoyages'!DK109+'1 - Eltis SlaveVoyages'!DM109+'1 - Eltis SlaveVoyages'!DO109+'1 - Eltis SlaveVoyages'!DQ109+'1 - Eltis SlaveVoyages'!DS109+'1 - Eltis SlaveVoyages'!DU109+'1 - Eltis SlaveVoyages'!DW109+'1 - Eltis SlaveVoyages'!DY109+'1 - Eltis SlaveVoyages'!EA109+'1 - Eltis SlaveVoyages'!EC109+'1 - Eltis SlaveVoyages'!EE109+'1 - Eltis SlaveVoyages'!EG109+'1 - Eltis SlaveVoyages'!EI109+'1 - Eltis SlaveVoyages'!EK109+'1 - Eltis SlaveVoyages'!FQ109+'1 - Eltis SlaveVoyages'!FU109+'1 - Eltis SlaveVoyages'!FW109</f>
        <v>1951</v>
      </c>
      <c r="X109" s="8">
        <f>'3 - Paesie'!AB31</f>
        <v>4000</v>
      </c>
      <c r="Y109" s="8">
        <f>'3 - Paesie'!AC31</f>
        <v>4235.2941176470586</v>
      </c>
      <c r="Z109" s="8">
        <f>'3 - Paesie'!AD31</f>
        <v>4114.2857142857147</v>
      </c>
      <c r="AA109" s="8">
        <f>'3 - Paesie'!AE31</f>
        <v>2672.8506787330316</v>
      </c>
      <c r="AB109" s="8">
        <f>'3 - Paesie'!AF31</f>
        <v>3008.6554481018147</v>
      </c>
      <c r="AC109" s="8">
        <f>'3 - Paesie'!AG31</f>
        <v>2749.2178409825474</v>
      </c>
      <c r="AE109" s="11">
        <f t="shared" si="20"/>
        <v>11081</v>
      </c>
      <c r="AG109" s="51">
        <f t="shared" si="21"/>
        <v>11081</v>
      </c>
      <c r="AH109" s="52">
        <f t="shared" si="22"/>
        <v>8902.8506787330316</v>
      </c>
      <c r="AI109" s="52">
        <f t="shared" si="23"/>
        <v>4345</v>
      </c>
      <c r="AJ109" s="52">
        <f t="shared" si="24"/>
        <v>3811</v>
      </c>
      <c r="AK109" s="52">
        <f t="shared" si="25"/>
        <v>496</v>
      </c>
      <c r="AL109" s="52">
        <f t="shared" si="26"/>
        <v>468</v>
      </c>
      <c r="AM109" s="52">
        <f t="shared" si="27"/>
        <v>0</v>
      </c>
      <c r="AN109" s="52">
        <f t="shared" si="28"/>
        <v>0</v>
      </c>
      <c r="AO109" s="52">
        <f t="shared" si="29"/>
        <v>6240</v>
      </c>
      <c r="AP109" s="52">
        <f t="shared" si="30"/>
        <v>4623.8506787330316</v>
      </c>
      <c r="AQ109" s="52">
        <f t="shared" si="31"/>
        <v>0</v>
      </c>
      <c r="AR109" s="56">
        <f t="shared" si="32"/>
        <v>0</v>
      </c>
      <c r="AT109" s="8">
        <f>IF('4 - Prijzen'!O113&gt;0,'4 - Prijzen'!O113,"")</f>
        <v>45</v>
      </c>
      <c r="AU109" s="8">
        <f>IF('4 - Prijzen'!P113&gt;0,'4 - Prijzen'!P113,"")</f>
        <v>42</v>
      </c>
      <c r="AV109" s="8">
        <f>IF('4 - Prijzen'!BC113&gt;0,'4 - Prijzen'!BC113,"")</f>
        <v>205.76686183673468</v>
      </c>
      <c r="AW109" s="8">
        <f>IF('4 - Prijzen'!BD113&gt;0,'4 - Prijzen'!BD113,"")</f>
        <v>206</v>
      </c>
      <c r="AX109" s="8" t="str">
        <f>IF('4 - Prijzen'!BE113&gt;0,'4 - Prijzen'!BE113,"")</f>
        <v/>
      </c>
      <c r="AY109" s="8">
        <f>IF('4 - Prijzen'!BF113&gt;0,'4 - Prijzen'!BF113,"")</f>
        <v>272.91154774475183</v>
      </c>
      <c r="AZ109" s="8">
        <f>IF('4 - Prijzen'!BG113&gt;0,'4 - Prijzen'!BG113,"")</f>
        <v>182.58090922172971</v>
      </c>
      <c r="BA109" s="8">
        <f>IF('4 - Prijzen'!BV113&gt;0,'4 - Prijzen'!BV113,"")</f>
        <v>222.7</v>
      </c>
      <c r="BB109" s="8">
        <f>IF('4 - Prijzen'!BW113&gt;0,'4 - Prijzen'!BW113,"")</f>
        <v>243</v>
      </c>
      <c r="BE109" s="11">
        <f t="shared" si="39"/>
        <v>45</v>
      </c>
      <c r="BF109" s="8">
        <f t="shared" si="48"/>
        <v>205.76686183673468</v>
      </c>
      <c r="BG109" s="11">
        <f t="shared" si="63"/>
        <v>222.7</v>
      </c>
      <c r="BH109" s="11"/>
      <c r="BI109" s="87">
        <f t="shared" si="34"/>
        <v>0.629</v>
      </c>
      <c r="BJ109" s="87">
        <f t="shared" si="35"/>
        <v>0.66666666666666663</v>
      </c>
      <c r="BK109" s="84">
        <f t="shared" si="33"/>
        <v>0.8763333333333333</v>
      </c>
      <c r="BL109" s="89"/>
      <c r="BM109" s="8">
        <f t="shared" si="40"/>
        <v>436979.23499999999</v>
      </c>
      <c r="BN109" s="8">
        <f t="shared" si="41"/>
        <v>171345.07499999998</v>
      </c>
      <c r="BO109" s="8">
        <f t="shared" si="42"/>
        <v>19559.759999999998</v>
      </c>
      <c r="BP109" s="8">
        <f t="shared" si="43"/>
        <v>246074.4</v>
      </c>
      <c r="BR109" s="8">
        <f t="shared" si="49"/>
        <v>687200.89166626777</v>
      </c>
      <c r="BS109" s="8">
        <f t="shared" si="50"/>
        <v>91334.614799999996</v>
      </c>
      <c r="BU109" s="11">
        <f t="shared" si="44"/>
        <v>515855.81666626781</v>
      </c>
      <c r="BV109" s="11">
        <f t="shared" si="45"/>
        <v>71774.854800000001</v>
      </c>
      <c r="BX109" s="14">
        <f t="shared" si="59"/>
        <v>0.39211262521433082</v>
      </c>
      <c r="BY109" s="14">
        <f t="shared" si="60"/>
        <v>0.42806513750743319</v>
      </c>
      <c r="BZ109" s="14">
        <f t="shared" si="61"/>
        <v>4.4761303131486331E-2</v>
      </c>
      <c r="CA109" s="14">
        <f t="shared" si="62"/>
        <v>5.2567432262786339E-2</v>
      </c>
      <c r="CB109" s="8">
        <f t="shared" si="51"/>
        <v>1315580.7375095314</v>
      </c>
      <c r="CC109" s="8">
        <f t="shared" si="52"/>
        <v>1205087.196939298</v>
      </c>
      <c r="CD109" s="8">
        <f t="shared" si="53"/>
        <v>1603502.3508846774</v>
      </c>
      <c r="CE109" s="8">
        <f t="shared" si="54"/>
        <v>1365386.3563507367</v>
      </c>
      <c r="CG109" s="11">
        <f t="shared" si="55"/>
        <v>1205087.196939298</v>
      </c>
      <c r="CH109" s="11">
        <f t="shared" si="56"/>
        <v>1603502.3508846774</v>
      </c>
      <c r="CJ109">
        <f t="shared" si="46"/>
        <v>118.72400843872677</v>
      </c>
      <c r="CK109">
        <f t="shared" si="47"/>
        <v>144.70736854838711</v>
      </c>
      <c r="CL109">
        <f t="shared" si="57"/>
        <v>108.75256718159895</v>
      </c>
      <c r="CM109">
        <f t="shared" si="58"/>
        <v>144.70736854838708</v>
      </c>
      <c r="CN109">
        <f t="shared" si="36"/>
        <v>90</v>
      </c>
      <c r="CO109">
        <f t="shared" si="36"/>
        <v>110</v>
      </c>
      <c r="CP109" s="8">
        <f t="shared" si="37"/>
        <v>1205087.196939298</v>
      </c>
      <c r="CQ109" s="8">
        <f t="shared" si="38"/>
        <v>1603502.3508846774</v>
      </c>
    </row>
    <row r="110" spans="1:95" x14ac:dyDescent="0.25">
      <c r="A110">
        <v>1702</v>
      </c>
      <c r="B110" s="8">
        <f>'2 - Eltis SlaveAssessment'!BX110</f>
        <v>3147</v>
      </c>
      <c r="C110" s="8">
        <f>'2 - Eltis SlaveAssessment'!BY110</f>
        <v>2640</v>
      </c>
      <c r="D110" s="8">
        <f>'2 - Eltis SlaveAssessment'!AT110</f>
        <v>943</v>
      </c>
      <c r="E110" s="8">
        <f>'2 - Eltis SlaveAssessment'!AU110</f>
        <v>808</v>
      </c>
      <c r="F110" s="8">
        <f>'2 - Eltis SlaveAssessment'!AV110</f>
        <v>1327</v>
      </c>
      <c r="G110" s="8">
        <f>'2 - Eltis SlaveAssessment'!AW110</f>
        <v>1171</v>
      </c>
      <c r="H110" s="8">
        <f>'2 - Eltis SlaveAssessment'!BJ110+'2 - Eltis SlaveAssessment'!BL110+'2 - Eltis SlaveAssessment'!BN110+'2 - Eltis SlaveAssessment'!BP110+'2 - Eltis SlaveAssessment'!BR110</f>
        <v>0</v>
      </c>
      <c r="I110" s="8">
        <f>'2 - Eltis SlaveAssessment'!BK110+'2 - Eltis SlaveAssessment'!BM110+'2 - Eltis SlaveAssessment'!BO110+'2 - Eltis SlaveAssessment'!BQ110+'2 - Eltis SlaveAssessment'!BS110</f>
        <v>0</v>
      </c>
      <c r="J110" s="8">
        <f>'2 - Eltis SlaveAssessment'!N110+'2 - Eltis SlaveAssessment'!P110+'2 - Eltis SlaveAssessment'!R110+'2 - Eltis SlaveAssessment'!T110+'2 - Eltis SlaveAssessment'!V110+'2 - Eltis SlaveAssessment'!X110+'2 - Eltis SlaveAssessment'!Z110+'2 - Eltis SlaveAssessment'!AB110+'2 - Eltis SlaveAssessment'!AD110+'2 - Eltis SlaveAssessment'!AF110+'2 - Eltis SlaveAssessment'!AH110+'2 - Eltis SlaveAssessment'!AJ110+'2 - Eltis SlaveAssessment'!AL110+'2 - Eltis SlaveAssessment'!AN110+'2 - Eltis SlaveAssessment'!AP110+'2 - Eltis SlaveAssessment'!AR110+'2 - Eltis SlaveAssessment'!AX110+'2 - Eltis SlaveAssessment'!AZ110+'2 - Eltis SlaveAssessment'!BB110+'2 - Eltis SlaveAssessment'!BD110+'2 - Eltis SlaveAssessment'!BF110+'2 - Eltis SlaveAssessment'!BH110</f>
        <v>877</v>
      </c>
      <c r="K110" s="8">
        <f>'2 - Eltis SlaveAssessment'!O110+'2 - Eltis SlaveAssessment'!Q110+'2 - Eltis SlaveAssessment'!S110+'2 - Eltis SlaveAssessment'!U110+'2 - Eltis SlaveAssessment'!W110+'2 - Eltis SlaveAssessment'!Y110+'2 - Eltis SlaveAssessment'!AA110+'2 - Eltis SlaveAssessment'!AC110+'2 - Eltis SlaveAssessment'!AE110+'2 - Eltis SlaveAssessment'!AG110+'2 - Eltis SlaveAssessment'!AI110+'2 - Eltis SlaveAssessment'!AK110+'2 - Eltis SlaveAssessment'!AM110+'2 - Eltis SlaveAssessment'!AO110+'2 - Eltis SlaveAssessment'!AQ110+'2 - Eltis SlaveAssessment'!AS110+'2 - Eltis SlaveAssessment'!AY110+'2 - Eltis SlaveAssessment'!BA110+'2 - Eltis SlaveAssessment'!BC110+'2 - Eltis SlaveAssessment'!BE110+'2 - Eltis SlaveAssessment'!BG110+'2 - Eltis SlaveAssessment'!BI110</f>
        <v>661</v>
      </c>
      <c r="M110" s="8">
        <f>'1 - Eltis SlaveVoyages'!GF110</f>
        <v>2987</v>
      </c>
      <c r="N110" s="8">
        <f>'1 - Eltis SlaveVoyages'!GG110</f>
        <v>2538</v>
      </c>
      <c r="O110" s="8">
        <f>'1 - Eltis SlaveVoyages'!BZ110</f>
        <v>911</v>
      </c>
      <c r="P110" s="8">
        <f>'1 - Eltis SlaveVoyages'!CA110</f>
        <v>808</v>
      </c>
      <c r="Q110" s="8">
        <f>'1 - Eltis SlaveVoyages'!CB110</f>
        <v>1327</v>
      </c>
      <c r="R110" s="8">
        <f>'1 - Eltis SlaveVoyages'!CC110</f>
        <v>1171</v>
      </c>
      <c r="S110" s="8">
        <f>'1 - Eltis SlaveVoyages'!EL110+'1 - Eltis SlaveVoyages'!EN110+'1 - Eltis SlaveVoyages'!EP110+'1 - Eltis SlaveVoyages'!ER110+'1 - Eltis SlaveVoyages'!ET110</f>
        <v>0</v>
      </c>
      <c r="T110" s="8">
        <f>'1 - Eltis SlaveVoyages'!EM110+'1 - Eltis SlaveVoyages'!EO110+'1 - Eltis SlaveVoyages'!EQ110+'1 - Eltis SlaveVoyages'!ES110+'1 - Eltis SlaveVoyages'!EU110</f>
        <v>0</v>
      </c>
      <c r="U110" s="8">
        <f>'1 - Eltis SlaveVoyages'!BR110+'1 - Eltis SlaveVoyages'!BT110+'1 - Eltis SlaveVoyages'!BV110+'1 - Eltis SlaveVoyages'!CF110+'1 - Eltis SlaveVoyages'!CH110+'1 - Eltis SlaveVoyages'!CJ110+'1 - Eltis SlaveVoyages'!CL110+'1 - Eltis SlaveVoyages'!CN110+'1 - Eltis SlaveVoyages'!CP110+'1 - Eltis SlaveVoyages'!CR110+'1 - Eltis SlaveVoyages'!CT110+'1 - Eltis SlaveVoyages'!CV110+'1 - Eltis SlaveVoyages'!CX110+'1 - Eltis SlaveVoyages'!CZ110+'1 - Eltis SlaveVoyages'!DB110+'1 - Eltis SlaveVoyages'!DD110+'1 - Eltis SlaveVoyages'!DF110+'1 - Eltis SlaveVoyages'!DH110+'1 - Eltis SlaveVoyages'!DJ110+'1 - Eltis SlaveVoyages'!DL110+'1 - Eltis SlaveVoyages'!DN110+'1 - Eltis SlaveVoyages'!DP110+'1 - Eltis SlaveVoyages'!DR110+'1 - Eltis SlaveVoyages'!DT110+'1 - Eltis SlaveVoyages'!DV110+'1 - Eltis SlaveVoyages'!DX110+'1 - Eltis SlaveVoyages'!DZ110+'1 - Eltis SlaveVoyages'!EB110+'1 - Eltis SlaveVoyages'!ED110+'1 - Eltis SlaveVoyages'!EF110+'1 - Eltis SlaveVoyages'!EH110+'1 - Eltis SlaveVoyages'!EJ110+'1 - Eltis SlaveVoyages'!FP110+'1 - Eltis SlaveVoyages'!FT110+'1 - Eltis SlaveVoyages'!FV110</f>
        <v>749</v>
      </c>
      <c r="V110" s="8">
        <f>'1 - Eltis SlaveVoyages'!BS110+'1 - Eltis SlaveVoyages'!BU110+'1 - Eltis SlaveVoyages'!BW110+'1 - Eltis SlaveVoyages'!CG110+'1 - Eltis SlaveVoyages'!CI110+'1 - Eltis SlaveVoyages'!CK110+'1 - Eltis SlaveVoyages'!CM110+'1 - Eltis SlaveVoyages'!CO110+'1 - Eltis SlaveVoyages'!CQ110+'1 - Eltis SlaveVoyages'!CS110+'1 - Eltis SlaveVoyages'!CU110+'1 - Eltis SlaveVoyages'!CW110+'1 - Eltis SlaveVoyages'!CY110+'1 - Eltis SlaveVoyages'!DA110+'1 - Eltis SlaveVoyages'!DC110+'1 - Eltis SlaveVoyages'!DE110+'1 - Eltis SlaveVoyages'!DG110+'1 - Eltis SlaveVoyages'!DI110+'1 - Eltis SlaveVoyages'!DK110+'1 - Eltis SlaveVoyages'!DM110+'1 - Eltis SlaveVoyages'!DO110+'1 - Eltis SlaveVoyages'!DQ110+'1 - Eltis SlaveVoyages'!DS110+'1 - Eltis SlaveVoyages'!DU110+'1 - Eltis SlaveVoyages'!DW110+'1 - Eltis SlaveVoyages'!DY110+'1 - Eltis SlaveVoyages'!EA110+'1 - Eltis SlaveVoyages'!EC110+'1 - Eltis SlaveVoyages'!EE110+'1 - Eltis SlaveVoyages'!EG110+'1 - Eltis SlaveVoyages'!EI110+'1 - Eltis SlaveVoyages'!EK110+'1 - Eltis SlaveVoyages'!FQ110+'1 - Eltis SlaveVoyages'!FU110+'1 - Eltis SlaveVoyages'!FW110</f>
        <v>559</v>
      </c>
      <c r="X110" s="8">
        <f>'3 - Paesie'!AB32</f>
        <v>833.33333333333326</v>
      </c>
      <c r="Y110" s="8">
        <f>'3 - Paesie'!AC32</f>
        <v>882.35294117647049</v>
      </c>
      <c r="Z110" s="8">
        <f>'3 - Paesie'!AD32</f>
        <v>857.14285714285711</v>
      </c>
      <c r="AA110" s="8">
        <f>'3 - Paesie'!AE32</f>
        <v>556.84389140271492</v>
      </c>
      <c r="AB110" s="8">
        <f>'3 - Paesie'!AF32</f>
        <v>607.23876751345256</v>
      </c>
      <c r="AC110" s="8">
        <f>'3 - Paesie'!AG32</f>
        <v>572.75371687136396</v>
      </c>
      <c r="AE110" s="11">
        <f t="shared" si="20"/>
        <v>3820.333333333333</v>
      </c>
      <c r="AG110" s="51">
        <f t="shared" si="21"/>
        <v>3820.333333333333</v>
      </c>
      <c r="AH110" s="52">
        <f t="shared" si="22"/>
        <v>3094.8438914027147</v>
      </c>
      <c r="AI110" s="52">
        <f t="shared" si="23"/>
        <v>911</v>
      </c>
      <c r="AJ110" s="52">
        <f t="shared" si="24"/>
        <v>808</v>
      </c>
      <c r="AK110" s="52">
        <f t="shared" si="25"/>
        <v>1327</v>
      </c>
      <c r="AL110" s="52">
        <f t="shared" si="26"/>
        <v>1171</v>
      </c>
      <c r="AM110" s="52">
        <f t="shared" si="27"/>
        <v>0</v>
      </c>
      <c r="AN110" s="52">
        <f t="shared" si="28"/>
        <v>0</v>
      </c>
      <c r="AO110" s="52">
        <f t="shared" si="29"/>
        <v>1582.3333333333333</v>
      </c>
      <c r="AP110" s="52">
        <f t="shared" si="30"/>
        <v>1115.8438914027149</v>
      </c>
      <c r="AQ110" s="52">
        <f t="shared" si="31"/>
        <v>0</v>
      </c>
      <c r="AR110" s="56">
        <f t="shared" si="32"/>
        <v>0</v>
      </c>
      <c r="AT110" s="8">
        <f>IF('4 - Prijzen'!O114&gt;0,'4 - Prijzen'!O114,"")</f>
        <v>45</v>
      </c>
      <c r="AU110" s="8">
        <f>IF('4 - Prijzen'!P114&gt;0,'4 - Prijzen'!P114,"")</f>
        <v>42</v>
      </c>
      <c r="AV110" s="8">
        <f>IF('4 - Prijzen'!BC114&gt;0,'4 - Prijzen'!BC114,"")</f>
        <v>205.78710470275067</v>
      </c>
      <c r="AW110" s="8">
        <f>IF('4 - Prijzen'!BD114&gt;0,'4 - Prijzen'!BD114,"")</f>
        <v>206</v>
      </c>
      <c r="AX110" s="8" t="str">
        <f>IF('4 - Prijzen'!BE114&gt;0,'4 - Prijzen'!BE114,"")</f>
        <v/>
      </c>
      <c r="AY110" s="8">
        <f>IF('4 - Prijzen'!BF114&gt;0,'4 - Prijzen'!BF114,"")</f>
        <v>272.37986130701341</v>
      </c>
      <c r="AZ110" s="8">
        <f>IF('4 - Prijzen'!BG114&gt;0,'4 - Prijzen'!BG114,"")</f>
        <v>182.44452426927046</v>
      </c>
      <c r="BA110" s="8">
        <f>IF('4 - Prijzen'!BV114&gt;0,'4 - Prijzen'!BV114,"")</f>
        <v>221.63636363636363</v>
      </c>
      <c r="BB110" s="8">
        <f>IF('4 - Prijzen'!BW114&gt;0,'4 - Prijzen'!BW114,"")</f>
        <v>243</v>
      </c>
      <c r="BE110" s="11">
        <f t="shared" si="39"/>
        <v>45</v>
      </c>
      <c r="BF110" s="8">
        <f t="shared" si="48"/>
        <v>205.78710470275067</v>
      </c>
      <c r="BG110" s="11">
        <f t="shared" si="63"/>
        <v>221.63636363636363</v>
      </c>
      <c r="BH110" s="11"/>
      <c r="BI110" s="87">
        <f t="shared" si="34"/>
        <v>0.629</v>
      </c>
      <c r="BJ110" s="87">
        <f t="shared" si="35"/>
        <v>0.66666666666666663</v>
      </c>
      <c r="BK110" s="84">
        <f t="shared" si="33"/>
        <v>0.8763333333333333</v>
      </c>
      <c r="BL110" s="89"/>
      <c r="BM110" s="8">
        <f t="shared" si="40"/>
        <v>150654.845</v>
      </c>
      <c r="BN110" s="8">
        <f t="shared" si="41"/>
        <v>35925.284999999996</v>
      </c>
      <c r="BO110" s="8">
        <f t="shared" si="42"/>
        <v>52330.244999999995</v>
      </c>
      <c r="BP110" s="8">
        <f t="shared" si="43"/>
        <v>62399.314999999995</v>
      </c>
      <c r="BR110" s="8">
        <f t="shared" si="49"/>
        <v>145713.18433231115</v>
      </c>
      <c r="BS110" s="8">
        <f t="shared" si="50"/>
        <v>227440.2073333333</v>
      </c>
      <c r="BU110" s="11">
        <f t="shared" si="44"/>
        <v>109787.89933231115</v>
      </c>
      <c r="BV110" s="11">
        <f t="shared" si="45"/>
        <v>175109.9623333333</v>
      </c>
      <c r="BX110" s="14">
        <f t="shared" si="59"/>
        <v>0.23846086728906729</v>
      </c>
      <c r="BY110" s="14">
        <f t="shared" si="60"/>
        <v>0.26107940443929145</v>
      </c>
      <c r="BZ110" s="14">
        <f t="shared" si="61"/>
        <v>0.3473518890149202</v>
      </c>
      <c r="CA110" s="14">
        <f t="shared" si="62"/>
        <v>0.37837126559209194</v>
      </c>
      <c r="CB110" s="8">
        <f t="shared" si="51"/>
        <v>460402.16401303257</v>
      </c>
      <c r="CC110" s="8">
        <f t="shared" si="52"/>
        <v>420515.35841403389</v>
      </c>
      <c r="CD110" s="8">
        <f t="shared" si="53"/>
        <v>504128.4296162604</v>
      </c>
      <c r="CE110" s="8">
        <f t="shared" si="54"/>
        <v>462799.3144757268</v>
      </c>
      <c r="CG110" s="11">
        <f t="shared" si="55"/>
        <v>420515.35841403389</v>
      </c>
      <c r="CH110" s="11">
        <f t="shared" si="56"/>
        <v>504128.4296162604</v>
      </c>
      <c r="CJ110">
        <f t="shared" si="46"/>
        <v>120.51361068310774</v>
      </c>
      <c r="CK110">
        <f t="shared" si="47"/>
        <v>131.9592783220296</v>
      </c>
      <c r="CL110">
        <f t="shared" si="57"/>
        <v>110.07294958922448</v>
      </c>
      <c r="CM110">
        <f t="shared" si="58"/>
        <v>131.9592783220296</v>
      </c>
      <c r="CN110">
        <f t="shared" si="36"/>
        <v>90</v>
      </c>
      <c r="CO110">
        <f t="shared" si="36"/>
        <v>110</v>
      </c>
      <c r="CP110" s="8">
        <f t="shared" si="37"/>
        <v>420515.35841403389</v>
      </c>
      <c r="CQ110" s="8">
        <f t="shared" si="38"/>
        <v>504128.4296162604</v>
      </c>
    </row>
    <row r="111" spans="1:95" x14ac:dyDescent="0.25">
      <c r="A111">
        <v>1703</v>
      </c>
      <c r="B111" s="8">
        <f>'2 - Eltis SlaveAssessment'!BX111</f>
        <v>1621</v>
      </c>
      <c r="C111" s="8">
        <f>'2 - Eltis SlaveAssessment'!BY111</f>
        <v>1352</v>
      </c>
      <c r="D111" s="8">
        <f>'2 - Eltis SlaveAssessment'!AT111</f>
        <v>542</v>
      </c>
      <c r="E111" s="8">
        <f>'2 - Eltis SlaveAssessment'!AU111</f>
        <v>502</v>
      </c>
      <c r="F111" s="8">
        <f>'2 - Eltis SlaveAssessment'!AV111</f>
        <v>944</v>
      </c>
      <c r="G111" s="8">
        <f>'2 - Eltis SlaveAssessment'!AW111</f>
        <v>742</v>
      </c>
      <c r="H111" s="8">
        <f>'2 - Eltis SlaveAssessment'!BJ111+'2 - Eltis SlaveAssessment'!BL111+'2 - Eltis SlaveAssessment'!BN111+'2 - Eltis SlaveAssessment'!BP111+'2 - Eltis SlaveAssessment'!BR111</f>
        <v>0</v>
      </c>
      <c r="I111" s="8">
        <f>'2 - Eltis SlaveAssessment'!BK111+'2 - Eltis SlaveAssessment'!BM111+'2 - Eltis SlaveAssessment'!BO111+'2 - Eltis SlaveAssessment'!BQ111+'2 - Eltis SlaveAssessment'!BS111</f>
        <v>0</v>
      </c>
      <c r="J111" s="8">
        <f>'2 - Eltis SlaveAssessment'!N111+'2 - Eltis SlaveAssessment'!P111+'2 - Eltis SlaveAssessment'!R111+'2 - Eltis SlaveAssessment'!T111+'2 - Eltis SlaveAssessment'!V111+'2 - Eltis SlaveAssessment'!X111+'2 - Eltis SlaveAssessment'!Z111+'2 - Eltis SlaveAssessment'!AB111+'2 - Eltis SlaveAssessment'!AD111+'2 - Eltis SlaveAssessment'!AF111+'2 - Eltis SlaveAssessment'!AH111+'2 - Eltis SlaveAssessment'!AJ111+'2 - Eltis SlaveAssessment'!AL111+'2 - Eltis SlaveAssessment'!AN111+'2 - Eltis SlaveAssessment'!AP111+'2 - Eltis SlaveAssessment'!AR111+'2 - Eltis SlaveAssessment'!AX111+'2 - Eltis SlaveAssessment'!AZ111+'2 - Eltis SlaveAssessment'!BB111+'2 - Eltis SlaveAssessment'!BD111+'2 - Eltis SlaveAssessment'!BF111+'2 - Eltis SlaveAssessment'!BH111</f>
        <v>135</v>
      </c>
      <c r="K111" s="8">
        <f>'2 - Eltis SlaveAssessment'!O111+'2 - Eltis SlaveAssessment'!Q111+'2 - Eltis SlaveAssessment'!S111+'2 - Eltis SlaveAssessment'!U111+'2 - Eltis SlaveAssessment'!W111+'2 - Eltis SlaveAssessment'!Y111+'2 - Eltis SlaveAssessment'!AA111+'2 - Eltis SlaveAssessment'!AC111+'2 - Eltis SlaveAssessment'!AE111+'2 - Eltis SlaveAssessment'!AG111+'2 - Eltis SlaveAssessment'!AI111+'2 - Eltis SlaveAssessment'!AK111+'2 - Eltis SlaveAssessment'!AM111+'2 - Eltis SlaveAssessment'!AO111+'2 - Eltis SlaveAssessment'!AQ111+'2 - Eltis SlaveAssessment'!AS111+'2 - Eltis SlaveAssessment'!AY111+'2 - Eltis SlaveAssessment'!BA111+'2 - Eltis SlaveAssessment'!BC111+'2 - Eltis SlaveAssessment'!BE111+'2 - Eltis SlaveAssessment'!BG111+'2 - Eltis SlaveAssessment'!BI111</f>
        <v>108</v>
      </c>
      <c r="M111" s="8">
        <f>'1 - Eltis SlaveVoyages'!GF111</f>
        <v>1621</v>
      </c>
      <c r="N111" s="8">
        <f>'1 - Eltis SlaveVoyages'!GG111</f>
        <v>1352</v>
      </c>
      <c r="O111" s="8">
        <f>'1 - Eltis SlaveVoyages'!BZ111</f>
        <v>542</v>
      </c>
      <c r="P111" s="8">
        <f>'1 - Eltis SlaveVoyages'!CA111</f>
        <v>502</v>
      </c>
      <c r="Q111" s="8">
        <f>'1 - Eltis SlaveVoyages'!CB111</f>
        <v>944</v>
      </c>
      <c r="R111" s="8">
        <f>'1 - Eltis SlaveVoyages'!CC111</f>
        <v>742</v>
      </c>
      <c r="S111" s="8">
        <f>'1 - Eltis SlaveVoyages'!EL111+'1 - Eltis SlaveVoyages'!EN111+'1 - Eltis SlaveVoyages'!EP111+'1 - Eltis SlaveVoyages'!ER111+'1 - Eltis SlaveVoyages'!ET111</f>
        <v>0</v>
      </c>
      <c r="T111" s="8">
        <f>'1 - Eltis SlaveVoyages'!EM111+'1 - Eltis SlaveVoyages'!EO111+'1 - Eltis SlaveVoyages'!EQ111+'1 - Eltis SlaveVoyages'!ES111+'1 - Eltis SlaveVoyages'!EU111</f>
        <v>0</v>
      </c>
      <c r="U111" s="8">
        <f>'1 - Eltis SlaveVoyages'!BR111+'1 - Eltis SlaveVoyages'!BT111+'1 - Eltis SlaveVoyages'!BV111+'1 - Eltis SlaveVoyages'!CF111+'1 - Eltis SlaveVoyages'!CH111+'1 - Eltis SlaveVoyages'!CJ111+'1 - Eltis SlaveVoyages'!CL111+'1 - Eltis SlaveVoyages'!CN111+'1 - Eltis SlaveVoyages'!CP111+'1 - Eltis SlaveVoyages'!CR111+'1 - Eltis SlaveVoyages'!CT111+'1 - Eltis SlaveVoyages'!CV111+'1 - Eltis SlaveVoyages'!CX111+'1 - Eltis SlaveVoyages'!CZ111+'1 - Eltis SlaveVoyages'!DB111+'1 - Eltis SlaveVoyages'!DD111+'1 - Eltis SlaveVoyages'!DF111+'1 - Eltis SlaveVoyages'!DH111+'1 - Eltis SlaveVoyages'!DJ111+'1 - Eltis SlaveVoyages'!DL111+'1 - Eltis SlaveVoyages'!DN111+'1 - Eltis SlaveVoyages'!DP111+'1 - Eltis SlaveVoyages'!DR111+'1 - Eltis SlaveVoyages'!DT111+'1 - Eltis SlaveVoyages'!DV111+'1 - Eltis SlaveVoyages'!DX111+'1 - Eltis SlaveVoyages'!DZ111+'1 - Eltis SlaveVoyages'!EB111+'1 - Eltis SlaveVoyages'!ED111+'1 - Eltis SlaveVoyages'!EF111+'1 - Eltis SlaveVoyages'!EH111+'1 - Eltis SlaveVoyages'!EJ111+'1 - Eltis SlaveVoyages'!FP111+'1 - Eltis SlaveVoyages'!FT111+'1 - Eltis SlaveVoyages'!FV111</f>
        <v>135</v>
      </c>
      <c r="V111" s="8">
        <f>'1 - Eltis SlaveVoyages'!BS111+'1 - Eltis SlaveVoyages'!BU111+'1 - Eltis SlaveVoyages'!BW111+'1 - Eltis SlaveVoyages'!CG111+'1 - Eltis SlaveVoyages'!CI111+'1 - Eltis SlaveVoyages'!CK111+'1 - Eltis SlaveVoyages'!CM111+'1 - Eltis SlaveVoyages'!CO111+'1 - Eltis SlaveVoyages'!CQ111+'1 - Eltis SlaveVoyages'!CS111+'1 - Eltis SlaveVoyages'!CU111+'1 - Eltis SlaveVoyages'!CW111+'1 - Eltis SlaveVoyages'!CY111+'1 - Eltis SlaveVoyages'!DA111+'1 - Eltis SlaveVoyages'!DC111+'1 - Eltis SlaveVoyages'!DE111+'1 - Eltis SlaveVoyages'!DG111+'1 - Eltis SlaveVoyages'!DI111+'1 - Eltis SlaveVoyages'!DK111+'1 - Eltis SlaveVoyages'!DM111+'1 - Eltis SlaveVoyages'!DO111+'1 - Eltis SlaveVoyages'!DQ111+'1 - Eltis SlaveVoyages'!DS111+'1 - Eltis SlaveVoyages'!DU111+'1 - Eltis SlaveVoyages'!DW111+'1 - Eltis SlaveVoyages'!DY111+'1 - Eltis SlaveVoyages'!EA111+'1 - Eltis SlaveVoyages'!EC111+'1 - Eltis SlaveVoyages'!EE111+'1 - Eltis SlaveVoyages'!EG111+'1 - Eltis SlaveVoyages'!EI111+'1 - Eltis SlaveVoyages'!EK111+'1 - Eltis SlaveVoyages'!FQ111+'1 - Eltis SlaveVoyages'!FU111+'1 - Eltis SlaveVoyages'!FW111</f>
        <v>108</v>
      </c>
      <c r="X111" s="8">
        <f>'3 - Paesie'!AB33</f>
        <v>833.33333333333326</v>
      </c>
      <c r="Y111" s="8">
        <f>'3 - Paesie'!AC33</f>
        <v>882.35294117647049</v>
      </c>
      <c r="Z111" s="8">
        <f>'3 - Paesie'!AD33</f>
        <v>857.14285714285711</v>
      </c>
      <c r="AA111" s="8">
        <f>'3 - Paesie'!AE33</f>
        <v>556.84389140271492</v>
      </c>
      <c r="AB111" s="8">
        <f>'3 - Paesie'!AF33</f>
        <v>607.23876751345256</v>
      </c>
      <c r="AC111" s="8">
        <f>'3 - Paesie'!AG33</f>
        <v>572.75371687136396</v>
      </c>
      <c r="AE111" s="11">
        <f t="shared" si="20"/>
        <v>2454.333333333333</v>
      </c>
      <c r="AG111" s="51">
        <f t="shared" si="21"/>
        <v>2454.333333333333</v>
      </c>
      <c r="AH111" s="52">
        <f t="shared" si="22"/>
        <v>1908.8438914027149</v>
      </c>
      <c r="AI111" s="52">
        <f t="shared" si="23"/>
        <v>542</v>
      </c>
      <c r="AJ111" s="52">
        <f t="shared" si="24"/>
        <v>502</v>
      </c>
      <c r="AK111" s="52">
        <f t="shared" si="25"/>
        <v>944</v>
      </c>
      <c r="AL111" s="52">
        <f t="shared" si="26"/>
        <v>742</v>
      </c>
      <c r="AM111" s="52">
        <f t="shared" si="27"/>
        <v>0</v>
      </c>
      <c r="AN111" s="52">
        <f t="shared" si="28"/>
        <v>0</v>
      </c>
      <c r="AO111" s="52">
        <f t="shared" si="29"/>
        <v>968.33333333333326</v>
      </c>
      <c r="AP111" s="52">
        <f t="shared" si="30"/>
        <v>664.84389140271492</v>
      </c>
      <c r="AQ111" s="52">
        <f t="shared" si="31"/>
        <v>0</v>
      </c>
      <c r="AR111" s="56">
        <f t="shared" si="32"/>
        <v>0</v>
      </c>
      <c r="AT111" s="8">
        <f>IF('4 - Prijzen'!O115&gt;0,'4 - Prijzen'!O115,"")</f>
        <v>45</v>
      </c>
      <c r="AU111" s="8">
        <f>IF('4 - Prijzen'!P115&gt;0,'4 - Prijzen'!P115,"")</f>
        <v>42</v>
      </c>
      <c r="AV111" s="8">
        <f>IF('4 - Prijzen'!BC115&gt;0,'4 - Prijzen'!BC115,"")</f>
        <v>205.1561299843014</v>
      </c>
      <c r="AW111" s="8">
        <f>IF('4 - Prijzen'!BD115&gt;0,'4 - Prijzen'!BD115,"")</f>
        <v>206</v>
      </c>
      <c r="AX111" s="8" t="str">
        <f>IF('4 - Prijzen'!BE115&gt;0,'4 - Prijzen'!BE115,"")</f>
        <v/>
      </c>
      <c r="AY111" s="8">
        <f>IF('4 - Prijzen'!BF115&gt;0,'4 - Prijzen'!BF115,"")</f>
        <v>271.84817486927494</v>
      </c>
      <c r="AZ111" s="8">
        <f>IF('4 - Prijzen'!BG115&gt;0,'4 - Prijzen'!BG115,"")</f>
        <v>182.13448129428701</v>
      </c>
      <c r="BA111" s="8">
        <f>IF('4 - Prijzen'!BV115&gt;0,'4 - Prijzen'!BV115,"")</f>
        <v>224.22222222222223</v>
      </c>
      <c r="BB111" s="8">
        <f>IF('4 - Prijzen'!BW115&gt;0,'4 - Prijzen'!BW115,"")</f>
        <v>243</v>
      </c>
      <c r="BE111" s="11">
        <f t="shared" si="39"/>
        <v>45</v>
      </c>
      <c r="BF111" s="8">
        <f t="shared" si="48"/>
        <v>205.1561299843014</v>
      </c>
      <c r="BG111" s="11">
        <f t="shared" si="63"/>
        <v>224.22222222222223</v>
      </c>
      <c r="BH111" s="11"/>
      <c r="BI111" s="87">
        <f t="shared" si="34"/>
        <v>0.629</v>
      </c>
      <c r="BJ111" s="87">
        <f t="shared" si="35"/>
        <v>0.66666666666666663</v>
      </c>
      <c r="BK111" s="84">
        <f t="shared" si="33"/>
        <v>0.8763333333333333</v>
      </c>
      <c r="BL111" s="89"/>
      <c r="BM111" s="8">
        <f t="shared" si="40"/>
        <v>96786.63499999998</v>
      </c>
      <c r="BN111" s="8">
        <f t="shared" si="41"/>
        <v>21373.77</v>
      </c>
      <c r="BO111" s="8">
        <f t="shared" si="42"/>
        <v>37226.639999999999</v>
      </c>
      <c r="BP111" s="8">
        <f t="shared" si="43"/>
        <v>38186.224999999999</v>
      </c>
      <c r="BR111" s="8">
        <f t="shared" si="49"/>
        <v>90252.147931940548</v>
      </c>
      <c r="BS111" s="8">
        <f t="shared" si="50"/>
        <v>145798.1082962963</v>
      </c>
      <c r="BU111" s="11">
        <f t="shared" si="44"/>
        <v>68878.377931940544</v>
      </c>
      <c r="BV111" s="11">
        <f t="shared" si="45"/>
        <v>108571.4682962963</v>
      </c>
      <c r="BX111" s="14">
        <f t="shared" si="59"/>
        <v>0.22083389922585905</v>
      </c>
      <c r="BY111" s="14">
        <f t="shared" si="60"/>
        <v>0.26298640882105084</v>
      </c>
      <c r="BZ111" s="14">
        <f t="shared" si="61"/>
        <v>0.38462583186201282</v>
      </c>
      <c r="CA111" s="14">
        <f t="shared" si="62"/>
        <v>0.38871696283908314</v>
      </c>
      <c r="CB111" s="8">
        <f t="shared" si="51"/>
        <v>311901.28949131496</v>
      </c>
      <c r="CC111" s="8">
        <f t="shared" si="52"/>
        <v>261908.50789863005</v>
      </c>
      <c r="CD111" s="8">
        <f t="shared" si="53"/>
        <v>282278.15009379573</v>
      </c>
      <c r="CE111" s="8">
        <f t="shared" si="54"/>
        <v>279307.25611591473</v>
      </c>
      <c r="CG111" s="11">
        <f t="shared" si="55"/>
        <v>261908.50789863005</v>
      </c>
      <c r="CH111" s="11">
        <f t="shared" si="56"/>
        <v>311901.28949131496</v>
      </c>
      <c r="CJ111">
        <f t="shared" si="46"/>
        <v>127.08187810321134</v>
      </c>
      <c r="CK111">
        <f t="shared" si="47"/>
        <v>115.01214861895794</v>
      </c>
      <c r="CL111">
        <f t="shared" si="57"/>
        <v>106.71268826509443</v>
      </c>
      <c r="CM111">
        <f t="shared" si="58"/>
        <v>127.08187810321132</v>
      </c>
      <c r="CN111">
        <f t="shared" si="36"/>
        <v>90</v>
      </c>
      <c r="CO111">
        <f t="shared" si="36"/>
        <v>110</v>
      </c>
      <c r="CP111" s="8">
        <f t="shared" si="37"/>
        <v>261908.50789863005</v>
      </c>
      <c r="CQ111" s="8">
        <f t="shared" si="38"/>
        <v>311901.28949131496</v>
      </c>
    </row>
    <row r="112" spans="1:95" x14ac:dyDescent="0.25">
      <c r="A112">
        <v>1704</v>
      </c>
      <c r="B112" s="8">
        <f>'2 - Eltis SlaveAssessment'!BX112</f>
        <v>2175</v>
      </c>
      <c r="C112" s="8">
        <f>'2 - Eltis SlaveAssessment'!BY112</f>
        <v>1950</v>
      </c>
      <c r="D112" s="8">
        <f>'2 - Eltis SlaveAssessment'!AT112</f>
        <v>564</v>
      </c>
      <c r="E112" s="8">
        <f>'2 - Eltis SlaveAssessment'!AU112</f>
        <v>479</v>
      </c>
      <c r="F112" s="8">
        <f>'2 - Eltis SlaveAssessment'!AV112</f>
        <v>1137</v>
      </c>
      <c r="G112" s="8">
        <f>'2 - Eltis SlaveAssessment'!AW112</f>
        <v>1054</v>
      </c>
      <c r="H112" s="8">
        <f>'2 - Eltis SlaveAssessment'!BJ112+'2 - Eltis SlaveAssessment'!BL112+'2 - Eltis SlaveAssessment'!BN112+'2 - Eltis SlaveAssessment'!BP112+'2 - Eltis SlaveAssessment'!BR112</f>
        <v>0</v>
      </c>
      <c r="I112" s="8">
        <f>'2 - Eltis SlaveAssessment'!BK112+'2 - Eltis SlaveAssessment'!BM112+'2 - Eltis SlaveAssessment'!BO112+'2 - Eltis SlaveAssessment'!BQ112+'2 - Eltis SlaveAssessment'!BS112</f>
        <v>0</v>
      </c>
      <c r="J112" s="8">
        <f>'2 - Eltis SlaveAssessment'!N112+'2 - Eltis SlaveAssessment'!P112+'2 - Eltis SlaveAssessment'!R112+'2 - Eltis SlaveAssessment'!T112+'2 - Eltis SlaveAssessment'!V112+'2 - Eltis SlaveAssessment'!X112+'2 - Eltis SlaveAssessment'!Z112+'2 - Eltis SlaveAssessment'!AB112+'2 - Eltis SlaveAssessment'!AD112+'2 - Eltis SlaveAssessment'!AF112+'2 - Eltis SlaveAssessment'!AH112+'2 - Eltis SlaveAssessment'!AJ112+'2 - Eltis SlaveAssessment'!AL112+'2 - Eltis SlaveAssessment'!AN112+'2 - Eltis SlaveAssessment'!AP112+'2 - Eltis SlaveAssessment'!AR112+'2 - Eltis SlaveAssessment'!AX112+'2 - Eltis SlaveAssessment'!AZ112+'2 - Eltis SlaveAssessment'!BB112+'2 - Eltis SlaveAssessment'!BD112+'2 - Eltis SlaveAssessment'!BF112+'2 - Eltis SlaveAssessment'!BH112</f>
        <v>474</v>
      </c>
      <c r="K112" s="8">
        <f>'2 - Eltis SlaveAssessment'!O112+'2 - Eltis SlaveAssessment'!Q112+'2 - Eltis SlaveAssessment'!S112+'2 - Eltis SlaveAssessment'!U112+'2 - Eltis SlaveAssessment'!W112+'2 - Eltis SlaveAssessment'!Y112+'2 - Eltis SlaveAssessment'!AA112+'2 - Eltis SlaveAssessment'!AC112+'2 - Eltis SlaveAssessment'!AE112+'2 - Eltis SlaveAssessment'!AG112+'2 - Eltis SlaveAssessment'!AI112+'2 - Eltis SlaveAssessment'!AK112+'2 - Eltis SlaveAssessment'!AM112+'2 - Eltis SlaveAssessment'!AO112+'2 - Eltis SlaveAssessment'!AQ112+'2 - Eltis SlaveAssessment'!AS112+'2 - Eltis SlaveAssessment'!AY112+'2 - Eltis SlaveAssessment'!BA112+'2 - Eltis SlaveAssessment'!BC112+'2 - Eltis SlaveAssessment'!BE112+'2 - Eltis SlaveAssessment'!BG112+'2 - Eltis SlaveAssessment'!BI112</f>
        <v>417</v>
      </c>
      <c r="M112" s="8">
        <f>'1 - Eltis SlaveVoyages'!GF112</f>
        <v>2164</v>
      </c>
      <c r="N112" s="8">
        <f>'1 - Eltis SlaveVoyages'!GG112</f>
        <v>1950</v>
      </c>
      <c r="O112" s="8">
        <f>'1 - Eltis SlaveVoyages'!BZ112</f>
        <v>553</v>
      </c>
      <c r="P112" s="8">
        <f>'1 - Eltis SlaveVoyages'!CA112</f>
        <v>479</v>
      </c>
      <c r="Q112" s="8">
        <f>'1 - Eltis SlaveVoyages'!CB112</f>
        <v>1137</v>
      </c>
      <c r="R112" s="8">
        <f>'1 - Eltis SlaveVoyages'!CC112</f>
        <v>1054</v>
      </c>
      <c r="S112" s="8">
        <f>'1 - Eltis SlaveVoyages'!EL112+'1 - Eltis SlaveVoyages'!EN112+'1 - Eltis SlaveVoyages'!EP112+'1 - Eltis SlaveVoyages'!ER112+'1 - Eltis SlaveVoyages'!ET112</f>
        <v>0</v>
      </c>
      <c r="T112" s="8">
        <f>'1 - Eltis SlaveVoyages'!EM112+'1 - Eltis SlaveVoyages'!EO112+'1 - Eltis SlaveVoyages'!EQ112+'1 - Eltis SlaveVoyages'!ES112+'1 - Eltis SlaveVoyages'!EU112</f>
        <v>0</v>
      </c>
      <c r="U112" s="8">
        <f>'1 - Eltis SlaveVoyages'!BR112+'1 - Eltis SlaveVoyages'!BT112+'1 - Eltis SlaveVoyages'!BV112+'1 - Eltis SlaveVoyages'!CF112+'1 - Eltis SlaveVoyages'!CH112+'1 - Eltis SlaveVoyages'!CJ112+'1 - Eltis SlaveVoyages'!CL112+'1 - Eltis SlaveVoyages'!CN112+'1 - Eltis SlaveVoyages'!CP112+'1 - Eltis SlaveVoyages'!CR112+'1 - Eltis SlaveVoyages'!CT112+'1 - Eltis SlaveVoyages'!CV112+'1 - Eltis SlaveVoyages'!CX112+'1 - Eltis SlaveVoyages'!CZ112+'1 - Eltis SlaveVoyages'!DB112+'1 - Eltis SlaveVoyages'!DD112+'1 - Eltis SlaveVoyages'!DF112+'1 - Eltis SlaveVoyages'!DH112+'1 - Eltis SlaveVoyages'!DJ112+'1 - Eltis SlaveVoyages'!DL112+'1 - Eltis SlaveVoyages'!DN112+'1 - Eltis SlaveVoyages'!DP112+'1 - Eltis SlaveVoyages'!DR112+'1 - Eltis SlaveVoyages'!DT112+'1 - Eltis SlaveVoyages'!DV112+'1 - Eltis SlaveVoyages'!DX112+'1 - Eltis SlaveVoyages'!DZ112+'1 - Eltis SlaveVoyages'!EB112+'1 - Eltis SlaveVoyages'!ED112+'1 - Eltis SlaveVoyages'!EF112+'1 - Eltis SlaveVoyages'!EH112+'1 - Eltis SlaveVoyages'!EJ112+'1 - Eltis SlaveVoyages'!FP112+'1 - Eltis SlaveVoyages'!FT112+'1 - Eltis SlaveVoyages'!FV112</f>
        <v>474</v>
      </c>
      <c r="V112" s="8">
        <f>'1 - Eltis SlaveVoyages'!BS112+'1 - Eltis SlaveVoyages'!BU112+'1 - Eltis SlaveVoyages'!BW112+'1 - Eltis SlaveVoyages'!CG112+'1 - Eltis SlaveVoyages'!CI112+'1 - Eltis SlaveVoyages'!CK112+'1 - Eltis SlaveVoyages'!CM112+'1 - Eltis SlaveVoyages'!CO112+'1 - Eltis SlaveVoyages'!CQ112+'1 - Eltis SlaveVoyages'!CS112+'1 - Eltis SlaveVoyages'!CU112+'1 - Eltis SlaveVoyages'!CW112+'1 - Eltis SlaveVoyages'!CY112+'1 - Eltis SlaveVoyages'!DA112+'1 - Eltis SlaveVoyages'!DC112+'1 - Eltis SlaveVoyages'!DE112+'1 - Eltis SlaveVoyages'!DG112+'1 - Eltis SlaveVoyages'!DI112+'1 - Eltis SlaveVoyages'!DK112+'1 - Eltis SlaveVoyages'!DM112+'1 - Eltis SlaveVoyages'!DO112+'1 - Eltis SlaveVoyages'!DQ112+'1 - Eltis SlaveVoyages'!DS112+'1 - Eltis SlaveVoyages'!DU112+'1 - Eltis SlaveVoyages'!DW112+'1 - Eltis SlaveVoyages'!DY112+'1 - Eltis SlaveVoyages'!EA112+'1 - Eltis SlaveVoyages'!EC112+'1 - Eltis SlaveVoyages'!EE112+'1 - Eltis SlaveVoyages'!EG112+'1 - Eltis SlaveVoyages'!EI112+'1 - Eltis SlaveVoyages'!EK112+'1 - Eltis SlaveVoyages'!FQ112+'1 - Eltis SlaveVoyages'!FU112+'1 - Eltis SlaveVoyages'!FW112</f>
        <v>417</v>
      </c>
      <c r="X112" s="8">
        <f>'3 - Paesie'!AB34</f>
        <v>166.66666666666669</v>
      </c>
      <c r="Y112" s="8">
        <f>'3 - Paesie'!AC34</f>
        <v>176.47058823529412</v>
      </c>
      <c r="Z112" s="8">
        <f>'3 - Paesie'!AD34</f>
        <v>171.42857142857142</v>
      </c>
      <c r="AA112" s="8">
        <f>'3 - Paesie'!AE34</f>
        <v>111.368778280543</v>
      </c>
      <c r="AB112" s="8">
        <f>'3 - Paesie'!AF34</f>
        <v>128.79839333798105</v>
      </c>
      <c r="AC112" s="8">
        <f>'3 - Paesie'!AG34</f>
        <v>114.55074337427278</v>
      </c>
      <c r="AE112" s="11">
        <f t="shared" si="20"/>
        <v>2330.6666666666665</v>
      </c>
      <c r="AG112" s="51">
        <f t="shared" si="21"/>
        <v>2330.6666666666665</v>
      </c>
      <c r="AH112" s="52">
        <f t="shared" si="22"/>
        <v>2061.3687782805432</v>
      </c>
      <c r="AI112" s="52">
        <f t="shared" si="23"/>
        <v>553</v>
      </c>
      <c r="AJ112" s="52">
        <f t="shared" si="24"/>
        <v>479</v>
      </c>
      <c r="AK112" s="52">
        <f t="shared" si="25"/>
        <v>1137</v>
      </c>
      <c r="AL112" s="52">
        <f t="shared" si="26"/>
        <v>1054</v>
      </c>
      <c r="AM112" s="52">
        <f t="shared" si="27"/>
        <v>0</v>
      </c>
      <c r="AN112" s="52">
        <f t="shared" si="28"/>
        <v>0</v>
      </c>
      <c r="AO112" s="52">
        <f t="shared" si="29"/>
        <v>640.66666666666674</v>
      </c>
      <c r="AP112" s="52">
        <f t="shared" si="30"/>
        <v>528.36877828054298</v>
      </c>
      <c r="AQ112" s="52">
        <f t="shared" si="31"/>
        <v>0</v>
      </c>
      <c r="AR112" s="56">
        <f t="shared" si="32"/>
        <v>0</v>
      </c>
      <c r="AT112" s="8">
        <f>IF('4 - Prijzen'!O116&gt;0,'4 - Prijzen'!O116,"")</f>
        <v>45</v>
      </c>
      <c r="AU112" s="8">
        <f>IF('4 - Prijzen'!P116&gt;0,'4 - Prijzen'!P116,"")</f>
        <v>42</v>
      </c>
      <c r="AV112" s="8">
        <f>IF('4 - Prijzen'!BC116&gt;0,'4 - Prijzen'!BC116,"")</f>
        <v>205.64417455278405</v>
      </c>
      <c r="AW112" s="8">
        <f>IF('4 - Prijzen'!BD116&gt;0,'4 - Prijzen'!BD116,"")</f>
        <v>206</v>
      </c>
      <c r="AX112" s="8" t="str">
        <f>IF('4 - Prijzen'!BE116&gt;0,'4 - Prijzen'!BE116,"")</f>
        <v/>
      </c>
      <c r="AY112" s="8">
        <f>IF('4 - Prijzen'!BF116&gt;0,'4 - Prijzen'!BF116,"")</f>
        <v>271.31648843153647</v>
      </c>
      <c r="AZ112" s="8">
        <f>IF('4 - Prijzen'!BG116&gt;0,'4 - Prijzen'!BG116,"")</f>
        <v>182.12284346248552</v>
      </c>
      <c r="BA112" s="8">
        <f>IF('4 - Prijzen'!BV116&gt;0,'4 - Prijzen'!BV116,"")</f>
        <v>224.22222222222223</v>
      </c>
      <c r="BB112" s="8">
        <f>IF('4 - Prijzen'!BW116&gt;0,'4 - Prijzen'!BW116,"")</f>
        <v>243</v>
      </c>
      <c r="BE112" s="11">
        <f t="shared" si="39"/>
        <v>45</v>
      </c>
      <c r="BF112" s="8">
        <f t="shared" si="48"/>
        <v>205.64417455278405</v>
      </c>
      <c r="BG112" s="11">
        <f t="shared" si="63"/>
        <v>224.22222222222223</v>
      </c>
      <c r="BH112" s="11"/>
      <c r="BI112" s="87">
        <f t="shared" si="34"/>
        <v>0.629</v>
      </c>
      <c r="BJ112" s="87">
        <f t="shared" si="35"/>
        <v>0.66666666666666663</v>
      </c>
      <c r="BK112" s="84">
        <f t="shared" si="33"/>
        <v>0.8763333333333333</v>
      </c>
      <c r="BL112" s="89"/>
      <c r="BM112" s="8">
        <f t="shared" si="40"/>
        <v>91909.84</v>
      </c>
      <c r="BN112" s="8">
        <f t="shared" si="41"/>
        <v>21807.555</v>
      </c>
      <c r="BO112" s="8">
        <f t="shared" si="42"/>
        <v>44837.595000000001</v>
      </c>
      <c r="BP112" s="8">
        <f t="shared" si="43"/>
        <v>25264.690000000002</v>
      </c>
      <c r="BR112" s="8">
        <f t="shared" si="49"/>
        <v>86321.952738916661</v>
      </c>
      <c r="BS112" s="8">
        <f t="shared" si="50"/>
        <v>207104.05140740739</v>
      </c>
      <c r="BU112" s="11">
        <f t="shared" si="44"/>
        <v>64514.397738916661</v>
      </c>
      <c r="BV112" s="11">
        <f t="shared" si="45"/>
        <v>162266.45640740739</v>
      </c>
      <c r="BX112" s="14">
        <f t="shared" si="59"/>
        <v>0.23727116704805493</v>
      </c>
      <c r="BY112" s="14">
        <f t="shared" si="60"/>
        <v>0.23236987241048151</v>
      </c>
      <c r="BZ112" s="14">
        <f t="shared" si="61"/>
        <v>0.48784324942791762</v>
      </c>
      <c r="CA112" s="14">
        <f t="shared" si="62"/>
        <v>0.51131074221429551</v>
      </c>
      <c r="CB112" s="8">
        <f t="shared" si="51"/>
        <v>271901.54851748358</v>
      </c>
      <c r="CC112" s="8">
        <f t="shared" si="52"/>
        <v>277636.67066508491</v>
      </c>
      <c r="CD112" s="8">
        <f t="shared" si="53"/>
        <v>332620.07129891304</v>
      </c>
      <c r="CE112" s="8">
        <f t="shared" si="54"/>
        <v>317353.8965848675</v>
      </c>
      <c r="CG112" s="11">
        <f t="shared" si="55"/>
        <v>271901.54851748358</v>
      </c>
      <c r="CH112" s="11">
        <f t="shared" si="56"/>
        <v>332620.07129891304</v>
      </c>
      <c r="CJ112">
        <f t="shared" si="46"/>
        <v>116.6625637231766</v>
      </c>
      <c r="CK112">
        <f t="shared" si="47"/>
        <v>142.7145614840874</v>
      </c>
      <c r="CL112">
        <f t="shared" si="57"/>
        <v>116.6625637231766</v>
      </c>
      <c r="CM112">
        <f t="shared" si="58"/>
        <v>142.71456148408743</v>
      </c>
      <c r="CN112">
        <f t="shared" si="36"/>
        <v>90</v>
      </c>
      <c r="CO112">
        <f t="shared" si="36"/>
        <v>110</v>
      </c>
      <c r="CP112" s="8">
        <f t="shared" si="37"/>
        <v>271901.54851748358</v>
      </c>
      <c r="CQ112" s="8">
        <f t="shared" si="38"/>
        <v>332620.07129891304</v>
      </c>
    </row>
    <row r="113" spans="1:95" x14ac:dyDescent="0.25">
      <c r="A113">
        <v>1705</v>
      </c>
      <c r="B113" s="8">
        <f>'2 - Eltis SlaveAssessment'!BX113</f>
        <v>4829</v>
      </c>
      <c r="C113" s="8">
        <f>'2 - Eltis SlaveAssessment'!BY113</f>
        <v>4070</v>
      </c>
      <c r="D113" s="8">
        <f>'2 - Eltis SlaveAssessment'!AT113</f>
        <v>2532</v>
      </c>
      <c r="E113" s="8">
        <f>'2 - Eltis SlaveAssessment'!AU113</f>
        <v>2135</v>
      </c>
      <c r="F113" s="8">
        <f>'2 - Eltis SlaveAssessment'!AV113</f>
        <v>2297</v>
      </c>
      <c r="G113" s="8">
        <f>'2 - Eltis SlaveAssessment'!AW113</f>
        <v>1935</v>
      </c>
      <c r="H113" s="8">
        <f>'2 - Eltis SlaveAssessment'!BJ113+'2 - Eltis SlaveAssessment'!BL113+'2 - Eltis SlaveAssessment'!BN113+'2 - Eltis SlaveAssessment'!BP113+'2 - Eltis SlaveAssessment'!BR113</f>
        <v>0</v>
      </c>
      <c r="I113" s="8">
        <f>'2 - Eltis SlaveAssessment'!BK113+'2 - Eltis SlaveAssessment'!BM113+'2 - Eltis SlaveAssessment'!BO113+'2 - Eltis SlaveAssessment'!BQ113+'2 - Eltis SlaveAssessment'!BS113</f>
        <v>0</v>
      </c>
      <c r="J113" s="8">
        <f>'2 - Eltis SlaveAssessment'!N113+'2 - Eltis SlaveAssessment'!P113+'2 - Eltis SlaveAssessment'!R113+'2 - Eltis SlaveAssessment'!T113+'2 - Eltis SlaveAssessment'!V113+'2 - Eltis SlaveAssessment'!X113+'2 - Eltis SlaveAssessment'!Z113+'2 - Eltis SlaveAssessment'!AB113+'2 - Eltis SlaveAssessment'!AD113+'2 - Eltis SlaveAssessment'!AF113+'2 - Eltis SlaveAssessment'!AH113+'2 - Eltis SlaveAssessment'!AJ113+'2 - Eltis SlaveAssessment'!AL113+'2 - Eltis SlaveAssessment'!AN113+'2 - Eltis SlaveAssessment'!AP113+'2 - Eltis SlaveAssessment'!AR113+'2 - Eltis SlaveAssessment'!AX113+'2 - Eltis SlaveAssessment'!AZ113+'2 - Eltis SlaveAssessment'!BB113+'2 - Eltis SlaveAssessment'!BD113+'2 - Eltis SlaveAssessment'!BF113+'2 - Eltis SlaveAssessment'!BH113</f>
        <v>0</v>
      </c>
      <c r="K113" s="8">
        <f>'2 - Eltis SlaveAssessment'!O113+'2 - Eltis SlaveAssessment'!Q113+'2 - Eltis SlaveAssessment'!S113+'2 - Eltis SlaveAssessment'!U113+'2 - Eltis SlaveAssessment'!W113+'2 - Eltis SlaveAssessment'!Y113+'2 - Eltis SlaveAssessment'!AA113+'2 - Eltis SlaveAssessment'!AC113+'2 - Eltis SlaveAssessment'!AE113+'2 - Eltis SlaveAssessment'!AG113+'2 - Eltis SlaveAssessment'!AI113+'2 - Eltis SlaveAssessment'!AK113+'2 - Eltis SlaveAssessment'!AM113+'2 - Eltis SlaveAssessment'!AO113+'2 - Eltis SlaveAssessment'!AQ113+'2 - Eltis SlaveAssessment'!AS113+'2 - Eltis SlaveAssessment'!AY113+'2 - Eltis SlaveAssessment'!BA113+'2 - Eltis SlaveAssessment'!BC113+'2 - Eltis SlaveAssessment'!BE113+'2 - Eltis SlaveAssessment'!BG113+'2 - Eltis SlaveAssessment'!BI113</f>
        <v>0</v>
      </c>
      <c r="M113" s="8">
        <f>'1 - Eltis SlaveVoyages'!GF113</f>
        <v>4842</v>
      </c>
      <c r="N113" s="8">
        <f>'1 - Eltis SlaveVoyages'!GG113</f>
        <v>4177</v>
      </c>
      <c r="O113" s="8">
        <f>'1 - Eltis SlaveVoyages'!BZ113</f>
        <v>2546</v>
      </c>
      <c r="P113" s="8">
        <f>'1 - Eltis SlaveVoyages'!CA113</f>
        <v>2243</v>
      </c>
      <c r="Q113" s="8">
        <f>'1 - Eltis SlaveVoyages'!CB113</f>
        <v>2296</v>
      </c>
      <c r="R113" s="8">
        <f>'1 - Eltis SlaveVoyages'!CC113</f>
        <v>1934</v>
      </c>
      <c r="S113" s="8">
        <f>'1 - Eltis SlaveVoyages'!EL113+'1 - Eltis SlaveVoyages'!EN113+'1 - Eltis SlaveVoyages'!EP113+'1 - Eltis SlaveVoyages'!ER113+'1 - Eltis SlaveVoyages'!ET113</f>
        <v>0</v>
      </c>
      <c r="T113" s="8">
        <f>'1 - Eltis SlaveVoyages'!EM113+'1 - Eltis SlaveVoyages'!EO113+'1 - Eltis SlaveVoyages'!EQ113+'1 - Eltis SlaveVoyages'!ES113+'1 - Eltis SlaveVoyages'!EU113</f>
        <v>0</v>
      </c>
      <c r="U113" s="8">
        <f>'1 - Eltis SlaveVoyages'!BR113+'1 - Eltis SlaveVoyages'!BT113+'1 - Eltis SlaveVoyages'!BV113+'1 - Eltis SlaveVoyages'!CF113+'1 - Eltis SlaveVoyages'!CH113+'1 - Eltis SlaveVoyages'!CJ113+'1 - Eltis SlaveVoyages'!CL113+'1 - Eltis SlaveVoyages'!CN113+'1 - Eltis SlaveVoyages'!CP113+'1 - Eltis SlaveVoyages'!CR113+'1 - Eltis SlaveVoyages'!CT113+'1 - Eltis SlaveVoyages'!CV113+'1 - Eltis SlaveVoyages'!CX113+'1 - Eltis SlaveVoyages'!CZ113+'1 - Eltis SlaveVoyages'!DB113+'1 - Eltis SlaveVoyages'!DD113+'1 - Eltis SlaveVoyages'!DF113+'1 - Eltis SlaveVoyages'!DH113+'1 - Eltis SlaveVoyages'!DJ113+'1 - Eltis SlaveVoyages'!DL113+'1 - Eltis SlaveVoyages'!DN113+'1 - Eltis SlaveVoyages'!DP113+'1 - Eltis SlaveVoyages'!DR113+'1 - Eltis SlaveVoyages'!DT113+'1 - Eltis SlaveVoyages'!DV113+'1 - Eltis SlaveVoyages'!DX113+'1 - Eltis SlaveVoyages'!DZ113+'1 - Eltis SlaveVoyages'!EB113+'1 - Eltis SlaveVoyages'!ED113+'1 - Eltis SlaveVoyages'!EF113+'1 - Eltis SlaveVoyages'!EH113+'1 - Eltis SlaveVoyages'!EJ113+'1 - Eltis SlaveVoyages'!FP113+'1 - Eltis SlaveVoyages'!FT113+'1 - Eltis SlaveVoyages'!FV113</f>
        <v>0</v>
      </c>
      <c r="V113" s="8">
        <f>'1 - Eltis SlaveVoyages'!BS113+'1 - Eltis SlaveVoyages'!BU113+'1 - Eltis SlaveVoyages'!BW113+'1 - Eltis SlaveVoyages'!CG113+'1 - Eltis SlaveVoyages'!CI113+'1 - Eltis SlaveVoyages'!CK113+'1 - Eltis SlaveVoyages'!CM113+'1 - Eltis SlaveVoyages'!CO113+'1 - Eltis SlaveVoyages'!CQ113+'1 - Eltis SlaveVoyages'!CS113+'1 - Eltis SlaveVoyages'!CU113+'1 - Eltis SlaveVoyages'!CW113+'1 - Eltis SlaveVoyages'!CY113+'1 - Eltis SlaveVoyages'!DA113+'1 - Eltis SlaveVoyages'!DC113+'1 - Eltis SlaveVoyages'!DE113+'1 - Eltis SlaveVoyages'!DG113+'1 - Eltis SlaveVoyages'!DI113+'1 - Eltis SlaveVoyages'!DK113+'1 - Eltis SlaveVoyages'!DM113+'1 - Eltis SlaveVoyages'!DO113+'1 - Eltis SlaveVoyages'!DQ113+'1 - Eltis SlaveVoyages'!DS113+'1 - Eltis SlaveVoyages'!DU113+'1 - Eltis SlaveVoyages'!DW113+'1 - Eltis SlaveVoyages'!DY113+'1 - Eltis SlaveVoyages'!EA113+'1 - Eltis SlaveVoyages'!EC113+'1 - Eltis SlaveVoyages'!EE113+'1 - Eltis SlaveVoyages'!EG113+'1 - Eltis SlaveVoyages'!EI113+'1 - Eltis SlaveVoyages'!EK113+'1 - Eltis SlaveVoyages'!FQ113+'1 - Eltis SlaveVoyages'!FU113+'1 - Eltis SlaveVoyages'!FW113</f>
        <v>0</v>
      </c>
      <c r="X113" s="8">
        <f>'3 - Paesie'!AB35</f>
        <v>166.66666666666669</v>
      </c>
      <c r="Y113" s="8">
        <f>'3 - Paesie'!AC35</f>
        <v>176.47058823529412</v>
      </c>
      <c r="Z113" s="8">
        <f>'3 - Paesie'!AD35</f>
        <v>171.42857142857142</v>
      </c>
      <c r="AA113" s="8">
        <f>'3 - Paesie'!AE35</f>
        <v>111.368778280543</v>
      </c>
      <c r="AB113" s="8">
        <f>'3 - Paesie'!AF35</f>
        <v>128.79839333798105</v>
      </c>
      <c r="AC113" s="8">
        <f>'3 - Paesie'!AG35</f>
        <v>114.55074337427278</v>
      </c>
      <c r="AE113" s="11">
        <f t="shared" si="20"/>
        <v>5008.666666666667</v>
      </c>
      <c r="AG113" s="51">
        <f t="shared" si="21"/>
        <v>5008.666666666667</v>
      </c>
      <c r="AH113" s="52">
        <f t="shared" si="22"/>
        <v>4288.3687782805428</v>
      </c>
      <c r="AI113" s="52">
        <f t="shared" si="23"/>
        <v>2546</v>
      </c>
      <c r="AJ113" s="52">
        <f t="shared" si="24"/>
        <v>2243</v>
      </c>
      <c r="AK113" s="52">
        <f t="shared" si="25"/>
        <v>2296</v>
      </c>
      <c r="AL113" s="52">
        <f t="shared" si="26"/>
        <v>1934</v>
      </c>
      <c r="AM113" s="52">
        <f t="shared" si="27"/>
        <v>0</v>
      </c>
      <c r="AN113" s="52">
        <f t="shared" si="28"/>
        <v>0</v>
      </c>
      <c r="AO113" s="52">
        <f t="shared" si="29"/>
        <v>166.66666666666669</v>
      </c>
      <c r="AP113" s="52">
        <f t="shared" si="30"/>
        <v>111.368778280543</v>
      </c>
      <c r="AQ113" s="52">
        <f t="shared" si="31"/>
        <v>2.8421709430404007E-13</v>
      </c>
      <c r="AR113" s="56">
        <f t="shared" si="32"/>
        <v>-2.4158453015843406E-13</v>
      </c>
      <c r="AT113" s="8">
        <f>IF('4 - Prijzen'!O117&gt;0,'4 - Prijzen'!O117,"")</f>
        <v>45</v>
      </c>
      <c r="AU113" s="8">
        <f>IF('4 - Prijzen'!P117&gt;0,'4 - Prijzen'!P117,"")</f>
        <v>42</v>
      </c>
      <c r="AV113" s="8">
        <f>IF('4 - Prijzen'!BC117&gt;0,'4 - Prijzen'!BC117,"")</f>
        <v>206.21765958722472</v>
      </c>
      <c r="AW113" s="8">
        <f>IF('4 - Prijzen'!BD117&gt;0,'4 - Prijzen'!BD117,"")</f>
        <v>206</v>
      </c>
      <c r="AX113" s="8" t="str">
        <f>IF('4 - Prijzen'!BE117&gt;0,'4 - Prijzen'!BE117,"")</f>
        <v/>
      </c>
      <c r="AY113" s="8">
        <f>IF('4 - Prijzen'!BF117&gt;0,'4 - Prijzen'!BF117,"")</f>
        <v>288.63747928390376</v>
      </c>
      <c r="AZ113" s="8">
        <f>IF('4 - Prijzen'!BG117&gt;0,'4 - Prijzen'!BG117,"")</f>
        <v>186.89470369896762</v>
      </c>
      <c r="BA113" s="8">
        <f>IF('4 - Prijzen'!BV117&gt;0,'4 - Prijzen'!BV117,"")</f>
        <v>224.81818181818181</v>
      </c>
      <c r="BB113" s="8">
        <f>IF('4 - Prijzen'!BW117&gt;0,'4 - Prijzen'!BW117,"")</f>
        <v>243</v>
      </c>
      <c r="BE113" s="11">
        <f t="shared" si="39"/>
        <v>45</v>
      </c>
      <c r="BF113" s="8">
        <f t="shared" si="48"/>
        <v>206.21765958722472</v>
      </c>
      <c r="BG113" s="11">
        <f t="shared" si="63"/>
        <v>224.81818181818181</v>
      </c>
      <c r="BH113" s="11"/>
      <c r="BI113" s="87">
        <f t="shared" si="34"/>
        <v>0.629</v>
      </c>
      <c r="BJ113" s="87">
        <f t="shared" si="35"/>
        <v>0.66666666666666663</v>
      </c>
      <c r="BK113" s="84">
        <f t="shared" si="33"/>
        <v>0.8763333333333333</v>
      </c>
      <c r="BL113" s="89"/>
      <c r="BM113" s="8">
        <f t="shared" si="40"/>
        <v>197516.77</v>
      </c>
      <c r="BN113" s="8">
        <f t="shared" si="41"/>
        <v>100401.51</v>
      </c>
      <c r="BO113" s="8">
        <f t="shared" si="42"/>
        <v>90542.76</v>
      </c>
      <c r="BP113" s="8">
        <f t="shared" si="43"/>
        <v>6572.5000000000009</v>
      </c>
      <c r="BR113" s="8">
        <f t="shared" si="49"/>
        <v>405344.66242798243</v>
      </c>
      <c r="BS113" s="8">
        <f t="shared" si="50"/>
        <v>381028.29933333333</v>
      </c>
      <c r="BU113" s="11">
        <f t="shared" si="44"/>
        <v>304943.15242798242</v>
      </c>
      <c r="BV113" s="11">
        <f t="shared" si="45"/>
        <v>290485.53933333332</v>
      </c>
      <c r="BX113" s="14">
        <f t="shared" si="59"/>
        <v>0.50831891388260342</v>
      </c>
      <c r="BY113" s="14">
        <f t="shared" si="60"/>
        <v>0.52304270364064853</v>
      </c>
      <c r="BZ113" s="14">
        <f t="shared" si="61"/>
        <v>0.45840543058698252</v>
      </c>
      <c r="CA113" s="14">
        <f t="shared" si="62"/>
        <v>0.45098733341106301</v>
      </c>
      <c r="CB113" s="8">
        <f t="shared" si="51"/>
        <v>599905.18570082018</v>
      </c>
      <c r="CC113" s="8">
        <f t="shared" si="52"/>
        <v>583017.6968446743</v>
      </c>
      <c r="CD113" s="8">
        <f t="shared" si="53"/>
        <v>633686.95035172289</v>
      </c>
      <c r="CE113" s="8">
        <f t="shared" si="54"/>
        <v>644110.19514945766</v>
      </c>
      <c r="CG113" s="11">
        <f t="shared" si="55"/>
        <v>583017.6968446743</v>
      </c>
      <c r="CH113" s="11">
        <f t="shared" si="56"/>
        <v>644110.19514945766</v>
      </c>
      <c r="CJ113">
        <f t="shared" si="46"/>
        <v>119.77342986173701</v>
      </c>
      <c r="CK113">
        <f t="shared" si="47"/>
        <v>126.51809204413472</v>
      </c>
      <c r="CL113">
        <f t="shared" si="57"/>
        <v>116.40177629003213</v>
      </c>
      <c r="CM113">
        <f t="shared" si="58"/>
        <v>128.59913386452635</v>
      </c>
      <c r="CN113">
        <f t="shared" si="36"/>
        <v>90</v>
      </c>
      <c r="CO113">
        <f t="shared" si="36"/>
        <v>110</v>
      </c>
      <c r="CP113" s="8">
        <f t="shared" si="37"/>
        <v>583017.6968446743</v>
      </c>
      <c r="CQ113" s="8">
        <f t="shared" si="38"/>
        <v>644110.19514945766</v>
      </c>
    </row>
    <row r="114" spans="1:95" x14ac:dyDescent="0.25">
      <c r="A114">
        <v>1706</v>
      </c>
      <c r="B114" s="8">
        <f>'2 - Eltis SlaveAssessment'!BX114</f>
        <v>1966</v>
      </c>
      <c r="C114" s="8">
        <f>'2 - Eltis SlaveAssessment'!BY114</f>
        <v>1710</v>
      </c>
      <c r="D114" s="8">
        <f>'2 - Eltis SlaveAssessment'!AT114</f>
        <v>1442</v>
      </c>
      <c r="E114" s="8">
        <f>'2 - Eltis SlaveAssessment'!AU114</f>
        <v>1199</v>
      </c>
      <c r="F114" s="8">
        <f>'2 - Eltis SlaveAssessment'!AV114</f>
        <v>524</v>
      </c>
      <c r="G114" s="8">
        <f>'2 - Eltis SlaveAssessment'!AW114</f>
        <v>511</v>
      </c>
      <c r="H114" s="8">
        <f>'2 - Eltis SlaveAssessment'!BJ114+'2 - Eltis SlaveAssessment'!BL114+'2 - Eltis SlaveAssessment'!BN114+'2 - Eltis SlaveAssessment'!BP114+'2 - Eltis SlaveAssessment'!BR114</f>
        <v>0</v>
      </c>
      <c r="I114" s="8">
        <f>'2 - Eltis SlaveAssessment'!BK114+'2 - Eltis SlaveAssessment'!BM114+'2 - Eltis SlaveAssessment'!BO114+'2 - Eltis SlaveAssessment'!BQ114+'2 - Eltis SlaveAssessment'!BS114</f>
        <v>0</v>
      </c>
      <c r="J114" s="8">
        <f>'2 - Eltis SlaveAssessment'!N114+'2 - Eltis SlaveAssessment'!P114+'2 - Eltis SlaveAssessment'!R114+'2 - Eltis SlaveAssessment'!T114+'2 - Eltis SlaveAssessment'!V114+'2 - Eltis SlaveAssessment'!X114+'2 - Eltis SlaveAssessment'!Z114+'2 - Eltis SlaveAssessment'!AB114+'2 - Eltis SlaveAssessment'!AD114+'2 - Eltis SlaveAssessment'!AF114+'2 - Eltis SlaveAssessment'!AH114+'2 - Eltis SlaveAssessment'!AJ114+'2 - Eltis SlaveAssessment'!AL114+'2 - Eltis SlaveAssessment'!AN114+'2 - Eltis SlaveAssessment'!AP114+'2 - Eltis SlaveAssessment'!AR114+'2 - Eltis SlaveAssessment'!AX114+'2 - Eltis SlaveAssessment'!AZ114+'2 - Eltis SlaveAssessment'!BB114+'2 - Eltis SlaveAssessment'!BD114+'2 - Eltis SlaveAssessment'!BF114+'2 - Eltis SlaveAssessment'!BH114</f>
        <v>0</v>
      </c>
      <c r="K114" s="8">
        <f>'2 - Eltis SlaveAssessment'!O114+'2 - Eltis SlaveAssessment'!Q114+'2 - Eltis SlaveAssessment'!S114+'2 - Eltis SlaveAssessment'!U114+'2 - Eltis SlaveAssessment'!W114+'2 - Eltis SlaveAssessment'!Y114+'2 - Eltis SlaveAssessment'!AA114+'2 - Eltis SlaveAssessment'!AC114+'2 - Eltis SlaveAssessment'!AE114+'2 - Eltis SlaveAssessment'!AG114+'2 - Eltis SlaveAssessment'!AI114+'2 - Eltis SlaveAssessment'!AK114+'2 - Eltis SlaveAssessment'!AM114+'2 - Eltis SlaveAssessment'!AO114+'2 - Eltis SlaveAssessment'!AQ114+'2 - Eltis SlaveAssessment'!AS114+'2 - Eltis SlaveAssessment'!AY114+'2 - Eltis SlaveAssessment'!BA114+'2 - Eltis SlaveAssessment'!BC114+'2 - Eltis SlaveAssessment'!BE114+'2 - Eltis SlaveAssessment'!BG114+'2 - Eltis SlaveAssessment'!BI114</f>
        <v>0</v>
      </c>
      <c r="M114" s="8">
        <f>'1 - Eltis SlaveVoyages'!GF114</f>
        <v>1966</v>
      </c>
      <c r="N114" s="8">
        <f>'1 - Eltis SlaveVoyages'!GG114</f>
        <v>1732</v>
      </c>
      <c r="O114" s="8">
        <f>'1 - Eltis SlaveVoyages'!BZ114</f>
        <v>1442</v>
      </c>
      <c r="P114" s="8">
        <f>'1 - Eltis SlaveVoyages'!CA114</f>
        <v>1221</v>
      </c>
      <c r="Q114" s="8">
        <f>'1 - Eltis SlaveVoyages'!CB114</f>
        <v>524</v>
      </c>
      <c r="R114" s="8">
        <f>'1 - Eltis SlaveVoyages'!CC114</f>
        <v>511</v>
      </c>
      <c r="S114" s="8">
        <f>'1 - Eltis SlaveVoyages'!EL114+'1 - Eltis SlaveVoyages'!EN114+'1 - Eltis SlaveVoyages'!EP114+'1 - Eltis SlaveVoyages'!ER114+'1 - Eltis SlaveVoyages'!ET114</f>
        <v>0</v>
      </c>
      <c r="T114" s="8">
        <f>'1 - Eltis SlaveVoyages'!EM114+'1 - Eltis SlaveVoyages'!EO114+'1 - Eltis SlaveVoyages'!EQ114+'1 - Eltis SlaveVoyages'!ES114+'1 - Eltis SlaveVoyages'!EU114</f>
        <v>0</v>
      </c>
      <c r="U114" s="8">
        <f>'1 - Eltis SlaveVoyages'!BR114+'1 - Eltis SlaveVoyages'!BT114+'1 - Eltis SlaveVoyages'!BV114+'1 - Eltis SlaveVoyages'!CF114+'1 - Eltis SlaveVoyages'!CH114+'1 - Eltis SlaveVoyages'!CJ114+'1 - Eltis SlaveVoyages'!CL114+'1 - Eltis SlaveVoyages'!CN114+'1 - Eltis SlaveVoyages'!CP114+'1 - Eltis SlaveVoyages'!CR114+'1 - Eltis SlaveVoyages'!CT114+'1 - Eltis SlaveVoyages'!CV114+'1 - Eltis SlaveVoyages'!CX114+'1 - Eltis SlaveVoyages'!CZ114+'1 - Eltis SlaveVoyages'!DB114+'1 - Eltis SlaveVoyages'!DD114+'1 - Eltis SlaveVoyages'!DF114+'1 - Eltis SlaveVoyages'!DH114+'1 - Eltis SlaveVoyages'!DJ114+'1 - Eltis SlaveVoyages'!DL114+'1 - Eltis SlaveVoyages'!DN114+'1 - Eltis SlaveVoyages'!DP114+'1 - Eltis SlaveVoyages'!DR114+'1 - Eltis SlaveVoyages'!DT114+'1 - Eltis SlaveVoyages'!DV114+'1 - Eltis SlaveVoyages'!DX114+'1 - Eltis SlaveVoyages'!DZ114+'1 - Eltis SlaveVoyages'!EB114+'1 - Eltis SlaveVoyages'!ED114+'1 - Eltis SlaveVoyages'!EF114+'1 - Eltis SlaveVoyages'!EH114+'1 - Eltis SlaveVoyages'!EJ114+'1 - Eltis SlaveVoyages'!FP114+'1 - Eltis SlaveVoyages'!FT114+'1 - Eltis SlaveVoyages'!FV114</f>
        <v>0</v>
      </c>
      <c r="V114" s="8">
        <f>'1 - Eltis SlaveVoyages'!BS114+'1 - Eltis SlaveVoyages'!BU114+'1 - Eltis SlaveVoyages'!BW114+'1 - Eltis SlaveVoyages'!CG114+'1 - Eltis SlaveVoyages'!CI114+'1 - Eltis SlaveVoyages'!CK114+'1 - Eltis SlaveVoyages'!CM114+'1 - Eltis SlaveVoyages'!CO114+'1 - Eltis SlaveVoyages'!CQ114+'1 - Eltis SlaveVoyages'!CS114+'1 - Eltis SlaveVoyages'!CU114+'1 - Eltis SlaveVoyages'!CW114+'1 - Eltis SlaveVoyages'!CY114+'1 - Eltis SlaveVoyages'!DA114+'1 - Eltis SlaveVoyages'!DC114+'1 - Eltis SlaveVoyages'!DE114+'1 - Eltis SlaveVoyages'!DG114+'1 - Eltis SlaveVoyages'!DI114+'1 - Eltis SlaveVoyages'!DK114+'1 - Eltis SlaveVoyages'!DM114+'1 - Eltis SlaveVoyages'!DO114+'1 - Eltis SlaveVoyages'!DQ114+'1 - Eltis SlaveVoyages'!DS114+'1 - Eltis SlaveVoyages'!DU114+'1 - Eltis SlaveVoyages'!DW114+'1 - Eltis SlaveVoyages'!DY114+'1 - Eltis SlaveVoyages'!EA114+'1 - Eltis SlaveVoyages'!EC114+'1 - Eltis SlaveVoyages'!EE114+'1 - Eltis SlaveVoyages'!EG114+'1 - Eltis SlaveVoyages'!EI114+'1 - Eltis SlaveVoyages'!EK114+'1 - Eltis SlaveVoyages'!FQ114+'1 - Eltis SlaveVoyages'!FU114+'1 - Eltis SlaveVoyages'!FW114</f>
        <v>0</v>
      </c>
      <c r="X114" s="8">
        <f>'3 - Paesie'!AB36</f>
        <v>833.33333333333326</v>
      </c>
      <c r="Y114" s="8">
        <f>'3 - Paesie'!AC36</f>
        <v>882.35294117647049</v>
      </c>
      <c r="Z114" s="8">
        <f>'3 - Paesie'!AD36</f>
        <v>857.14285714285711</v>
      </c>
      <c r="AA114" s="8">
        <f>'3 - Paesie'!AE36</f>
        <v>556.84389140271492</v>
      </c>
      <c r="AB114" s="8">
        <f>'3 - Paesie'!AF36</f>
        <v>629.60398642777625</v>
      </c>
      <c r="AC114" s="8">
        <f>'3 - Paesie'!AG36</f>
        <v>572.75371687136396</v>
      </c>
      <c r="AE114" s="11">
        <f t="shared" si="20"/>
        <v>2799.333333333333</v>
      </c>
      <c r="AG114" s="51">
        <f t="shared" si="21"/>
        <v>2799.333333333333</v>
      </c>
      <c r="AH114" s="52">
        <f t="shared" si="22"/>
        <v>2288.8438914027147</v>
      </c>
      <c r="AI114" s="52">
        <f t="shared" si="23"/>
        <v>1442</v>
      </c>
      <c r="AJ114" s="52">
        <f t="shared" si="24"/>
        <v>1221</v>
      </c>
      <c r="AK114" s="52">
        <f t="shared" si="25"/>
        <v>524</v>
      </c>
      <c r="AL114" s="52">
        <f t="shared" si="26"/>
        <v>511</v>
      </c>
      <c r="AM114" s="52">
        <f t="shared" si="27"/>
        <v>0</v>
      </c>
      <c r="AN114" s="52">
        <f t="shared" si="28"/>
        <v>0</v>
      </c>
      <c r="AO114" s="52">
        <f t="shared" si="29"/>
        <v>833.33333333333326</v>
      </c>
      <c r="AP114" s="52">
        <f t="shared" si="30"/>
        <v>556.84389140271492</v>
      </c>
      <c r="AQ114" s="52">
        <f t="shared" si="31"/>
        <v>0</v>
      </c>
      <c r="AR114" s="56">
        <f t="shared" si="32"/>
        <v>0</v>
      </c>
      <c r="AT114" s="8">
        <f>IF('4 - Prijzen'!O118&gt;0,'4 - Prijzen'!O118,"")</f>
        <v>45</v>
      </c>
      <c r="AU114" s="8">
        <f>IF('4 - Prijzen'!P118&gt;0,'4 - Prijzen'!P118,"")</f>
        <v>42</v>
      </c>
      <c r="AV114" s="8">
        <f>IF('4 - Prijzen'!BC118&gt;0,'4 - Prijzen'!BC118,"")</f>
        <v>207.00876866056763</v>
      </c>
      <c r="AW114" s="8">
        <f>IF('4 - Prijzen'!BD118&gt;0,'4 - Prijzen'!BD118,"")</f>
        <v>206</v>
      </c>
      <c r="AX114" s="8" t="str">
        <f>IF('4 - Prijzen'!BE118&gt;0,'4 - Prijzen'!BE118,"")</f>
        <v/>
      </c>
      <c r="AY114" s="8">
        <f>IF('4 - Prijzen'!BF118&gt;0,'4 - Prijzen'!BF118,"")</f>
        <v>288.0707390827244</v>
      </c>
      <c r="AZ114" s="8">
        <f>IF('4 - Prijzen'!BG118&gt;0,'4 - Prijzen'!BG118,"")</f>
        <v>186.95453539821119</v>
      </c>
      <c r="BA114" s="8">
        <f>IF('4 - Prijzen'!BV118&gt;0,'4 - Prijzen'!BV118,"")</f>
        <v>231.66666666666666</v>
      </c>
      <c r="BB114" s="8">
        <f>IF('4 - Prijzen'!BW118&gt;0,'4 - Prijzen'!BW118,"")</f>
        <v>243</v>
      </c>
      <c r="BE114" s="11">
        <f t="shared" si="39"/>
        <v>45</v>
      </c>
      <c r="BF114" s="8">
        <f t="shared" si="48"/>
        <v>207.00876866056763</v>
      </c>
      <c r="BG114" s="11">
        <f t="shared" si="63"/>
        <v>231.66666666666666</v>
      </c>
      <c r="BH114" s="11"/>
      <c r="BI114" s="87">
        <f t="shared" si="34"/>
        <v>0.629</v>
      </c>
      <c r="BJ114" s="87">
        <f t="shared" si="35"/>
        <v>0.66666666666666663</v>
      </c>
      <c r="BK114" s="84">
        <f t="shared" si="33"/>
        <v>0.8763333333333333</v>
      </c>
      <c r="BL114" s="89"/>
      <c r="BM114" s="8">
        <f t="shared" si="40"/>
        <v>110391.70999999998</v>
      </c>
      <c r="BN114" s="8">
        <f t="shared" si="41"/>
        <v>56865.27</v>
      </c>
      <c r="BO114" s="8">
        <f t="shared" si="42"/>
        <v>20663.939999999999</v>
      </c>
      <c r="BP114" s="8">
        <f t="shared" si="43"/>
        <v>32862.5</v>
      </c>
      <c r="BR114" s="8">
        <f t="shared" si="49"/>
        <v>221500.00349311333</v>
      </c>
      <c r="BS114" s="8">
        <f t="shared" si="50"/>
        <v>103741.80055555554</v>
      </c>
      <c r="BU114" s="11">
        <f t="shared" si="44"/>
        <v>164634.73349311334</v>
      </c>
      <c r="BV114" s="11">
        <f t="shared" si="45"/>
        <v>83077.86055555554</v>
      </c>
      <c r="BX114" s="14">
        <f t="shared" si="59"/>
        <v>0.51512264824958331</v>
      </c>
      <c r="BY114" s="14">
        <f t="shared" si="60"/>
        <v>0.53345708922582391</v>
      </c>
      <c r="BZ114" s="14">
        <f t="shared" si="61"/>
        <v>0.18718742557751847</v>
      </c>
      <c r="CA114" s="14">
        <f t="shared" si="62"/>
        <v>0.22325681621162655</v>
      </c>
      <c r="CB114" s="8">
        <f t="shared" si="51"/>
        <v>319602.98009134666</v>
      </c>
      <c r="CC114" s="8">
        <f t="shared" si="52"/>
        <v>308618.51275055396</v>
      </c>
      <c r="CD114" s="8">
        <f t="shared" si="53"/>
        <v>443821.8021282159</v>
      </c>
      <c r="CE114" s="8">
        <f t="shared" si="54"/>
        <v>372117.91319645761</v>
      </c>
      <c r="CG114" s="11">
        <f t="shared" si="55"/>
        <v>308618.51275055396</v>
      </c>
      <c r="CH114" s="11">
        <f t="shared" si="56"/>
        <v>443821.8021282159</v>
      </c>
      <c r="CJ114">
        <f t="shared" si="46"/>
        <v>114.17110505763755</v>
      </c>
      <c r="CK114">
        <f t="shared" si="47"/>
        <v>158.54553541136553</v>
      </c>
      <c r="CL114">
        <f t="shared" si="57"/>
        <v>110.24714673156251</v>
      </c>
      <c r="CM114">
        <f t="shared" si="58"/>
        <v>158.54553541136553</v>
      </c>
      <c r="CN114">
        <f t="shared" si="36"/>
        <v>90</v>
      </c>
      <c r="CO114">
        <f t="shared" si="36"/>
        <v>110</v>
      </c>
      <c r="CP114" s="8">
        <f t="shared" si="37"/>
        <v>308618.51275055396</v>
      </c>
      <c r="CQ114" s="8">
        <f t="shared" si="38"/>
        <v>443821.8021282159</v>
      </c>
    </row>
    <row r="115" spans="1:95" x14ac:dyDescent="0.25">
      <c r="A115">
        <v>1707</v>
      </c>
      <c r="B115" s="8">
        <f>'2 - Eltis SlaveAssessment'!BX115</f>
        <v>4475</v>
      </c>
      <c r="C115" s="8">
        <f>'2 - Eltis SlaveAssessment'!BY115</f>
        <v>3650</v>
      </c>
      <c r="D115" s="8">
        <f>'2 - Eltis SlaveAssessment'!AT115</f>
        <v>2193</v>
      </c>
      <c r="E115" s="8">
        <f>'2 - Eltis SlaveAssessment'!AU115</f>
        <v>1823</v>
      </c>
      <c r="F115" s="8">
        <f>'2 - Eltis SlaveAssessment'!AV115</f>
        <v>1821</v>
      </c>
      <c r="G115" s="8">
        <f>'2 - Eltis SlaveAssessment'!AW115</f>
        <v>1407</v>
      </c>
      <c r="H115" s="8">
        <f>'2 - Eltis SlaveAssessment'!BJ115+'2 - Eltis SlaveAssessment'!BL115+'2 - Eltis SlaveAssessment'!BN115+'2 - Eltis SlaveAssessment'!BP115+'2 - Eltis SlaveAssessment'!BR115</f>
        <v>0</v>
      </c>
      <c r="I115" s="8">
        <f>'2 - Eltis SlaveAssessment'!BK115+'2 - Eltis SlaveAssessment'!BM115+'2 - Eltis SlaveAssessment'!BO115+'2 - Eltis SlaveAssessment'!BQ115+'2 - Eltis SlaveAssessment'!BS115</f>
        <v>0</v>
      </c>
      <c r="J115" s="8">
        <f>'2 - Eltis SlaveAssessment'!N115+'2 - Eltis SlaveAssessment'!P115+'2 - Eltis SlaveAssessment'!R115+'2 - Eltis SlaveAssessment'!T115+'2 - Eltis SlaveAssessment'!V115+'2 - Eltis SlaveAssessment'!X115+'2 - Eltis SlaveAssessment'!Z115+'2 - Eltis SlaveAssessment'!AB115+'2 - Eltis SlaveAssessment'!AD115+'2 - Eltis SlaveAssessment'!AF115+'2 - Eltis SlaveAssessment'!AH115+'2 - Eltis SlaveAssessment'!AJ115+'2 - Eltis SlaveAssessment'!AL115+'2 - Eltis SlaveAssessment'!AN115+'2 - Eltis SlaveAssessment'!AP115+'2 - Eltis SlaveAssessment'!AR115+'2 - Eltis SlaveAssessment'!AX115+'2 - Eltis SlaveAssessment'!AZ115+'2 - Eltis SlaveAssessment'!BB115+'2 - Eltis SlaveAssessment'!BD115+'2 - Eltis SlaveAssessment'!BF115+'2 - Eltis SlaveAssessment'!BH115</f>
        <v>461</v>
      </c>
      <c r="K115" s="8">
        <f>'2 - Eltis SlaveAssessment'!O115+'2 - Eltis SlaveAssessment'!Q115+'2 - Eltis SlaveAssessment'!S115+'2 - Eltis SlaveAssessment'!U115+'2 - Eltis SlaveAssessment'!W115+'2 - Eltis SlaveAssessment'!Y115+'2 - Eltis SlaveAssessment'!AA115+'2 - Eltis SlaveAssessment'!AC115+'2 - Eltis SlaveAssessment'!AE115+'2 - Eltis SlaveAssessment'!AG115+'2 - Eltis SlaveAssessment'!AI115+'2 - Eltis SlaveAssessment'!AK115+'2 - Eltis SlaveAssessment'!AM115+'2 - Eltis SlaveAssessment'!AO115+'2 - Eltis SlaveAssessment'!AQ115+'2 - Eltis SlaveAssessment'!AS115+'2 - Eltis SlaveAssessment'!AY115+'2 - Eltis SlaveAssessment'!BA115+'2 - Eltis SlaveAssessment'!BC115+'2 - Eltis SlaveAssessment'!BE115+'2 - Eltis SlaveAssessment'!BG115+'2 - Eltis SlaveAssessment'!BI115</f>
        <v>420</v>
      </c>
      <c r="M115" s="8">
        <f>'1 - Eltis SlaveVoyages'!GF115</f>
        <v>4470</v>
      </c>
      <c r="N115" s="8">
        <f>'1 - Eltis SlaveVoyages'!GG115</f>
        <v>3672</v>
      </c>
      <c r="O115" s="8">
        <f>'1 - Eltis SlaveVoyages'!BZ115</f>
        <v>2187</v>
      </c>
      <c r="P115" s="8">
        <f>'1 - Eltis SlaveVoyages'!CA115</f>
        <v>1845</v>
      </c>
      <c r="Q115" s="8">
        <f>'1 - Eltis SlaveVoyages'!CB115</f>
        <v>1821</v>
      </c>
      <c r="R115" s="8">
        <f>'1 - Eltis SlaveVoyages'!CC115</f>
        <v>1407</v>
      </c>
      <c r="S115" s="8">
        <f>'1 - Eltis SlaveVoyages'!EL115+'1 - Eltis SlaveVoyages'!EN115+'1 - Eltis SlaveVoyages'!EP115+'1 - Eltis SlaveVoyages'!ER115+'1 - Eltis SlaveVoyages'!ET115</f>
        <v>0</v>
      </c>
      <c r="T115" s="8">
        <f>'1 - Eltis SlaveVoyages'!EM115+'1 - Eltis SlaveVoyages'!EO115+'1 - Eltis SlaveVoyages'!EQ115+'1 - Eltis SlaveVoyages'!ES115+'1 - Eltis SlaveVoyages'!EU115</f>
        <v>0</v>
      </c>
      <c r="U115" s="8">
        <f>'1 - Eltis SlaveVoyages'!BR115+'1 - Eltis SlaveVoyages'!BT115+'1 - Eltis SlaveVoyages'!BV115+'1 - Eltis SlaveVoyages'!CF115+'1 - Eltis SlaveVoyages'!CH115+'1 - Eltis SlaveVoyages'!CJ115+'1 - Eltis SlaveVoyages'!CL115+'1 - Eltis SlaveVoyages'!CN115+'1 - Eltis SlaveVoyages'!CP115+'1 - Eltis SlaveVoyages'!CR115+'1 - Eltis SlaveVoyages'!CT115+'1 - Eltis SlaveVoyages'!CV115+'1 - Eltis SlaveVoyages'!CX115+'1 - Eltis SlaveVoyages'!CZ115+'1 - Eltis SlaveVoyages'!DB115+'1 - Eltis SlaveVoyages'!DD115+'1 - Eltis SlaveVoyages'!DF115+'1 - Eltis SlaveVoyages'!DH115+'1 - Eltis SlaveVoyages'!DJ115+'1 - Eltis SlaveVoyages'!DL115+'1 - Eltis SlaveVoyages'!DN115+'1 - Eltis SlaveVoyages'!DP115+'1 - Eltis SlaveVoyages'!DR115+'1 - Eltis SlaveVoyages'!DT115+'1 - Eltis SlaveVoyages'!DV115+'1 - Eltis SlaveVoyages'!DX115+'1 - Eltis SlaveVoyages'!DZ115+'1 - Eltis SlaveVoyages'!EB115+'1 - Eltis SlaveVoyages'!ED115+'1 - Eltis SlaveVoyages'!EF115+'1 - Eltis SlaveVoyages'!EH115+'1 - Eltis SlaveVoyages'!EJ115+'1 - Eltis SlaveVoyages'!FP115+'1 - Eltis SlaveVoyages'!FT115+'1 - Eltis SlaveVoyages'!FV115</f>
        <v>462</v>
      </c>
      <c r="V115" s="8">
        <f>'1 - Eltis SlaveVoyages'!BS115+'1 - Eltis SlaveVoyages'!BU115+'1 - Eltis SlaveVoyages'!BW115+'1 - Eltis SlaveVoyages'!CG115+'1 - Eltis SlaveVoyages'!CI115+'1 - Eltis SlaveVoyages'!CK115+'1 - Eltis SlaveVoyages'!CM115+'1 - Eltis SlaveVoyages'!CO115+'1 - Eltis SlaveVoyages'!CQ115+'1 - Eltis SlaveVoyages'!CS115+'1 - Eltis SlaveVoyages'!CU115+'1 - Eltis SlaveVoyages'!CW115+'1 - Eltis SlaveVoyages'!CY115+'1 - Eltis SlaveVoyages'!DA115+'1 - Eltis SlaveVoyages'!DC115+'1 - Eltis SlaveVoyages'!DE115+'1 - Eltis SlaveVoyages'!DG115+'1 - Eltis SlaveVoyages'!DI115+'1 - Eltis SlaveVoyages'!DK115+'1 - Eltis SlaveVoyages'!DM115+'1 - Eltis SlaveVoyages'!DO115+'1 - Eltis SlaveVoyages'!DQ115+'1 - Eltis SlaveVoyages'!DS115+'1 - Eltis SlaveVoyages'!DU115+'1 - Eltis SlaveVoyages'!DW115+'1 - Eltis SlaveVoyages'!DY115+'1 - Eltis SlaveVoyages'!EA115+'1 - Eltis SlaveVoyages'!EC115+'1 - Eltis SlaveVoyages'!EE115+'1 - Eltis SlaveVoyages'!EG115+'1 - Eltis SlaveVoyages'!EI115+'1 - Eltis SlaveVoyages'!EK115+'1 - Eltis SlaveVoyages'!FQ115+'1 - Eltis SlaveVoyages'!FU115+'1 - Eltis SlaveVoyages'!FW115</f>
        <v>420</v>
      </c>
      <c r="X115" s="8">
        <f>'3 - Paesie'!AB37</f>
        <v>833.33333333333326</v>
      </c>
      <c r="Y115" s="8">
        <f>'3 - Paesie'!AC37</f>
        <v>882.35294117647049</v>
      </c>
      <c r="Z115" s="8">
        <f>'3 - Paesie'!AD37</f>
        <v>857.14285714285711</v>
      </c>
      <c r="AA115" s="8">
        <f>'3 - Paesie'!AE37</f>
        <v>556.84389140271492</v>
      </c>
      <c r="AB115" s="8">
        <f>'3 - Paesie'!AF37</f>
        <v>629.60398642777625</v>
      </c>
      <c r="AC115" s="8">
        <f>'3 - Paesie'!AG37</f>
        <v>572.75371687136396</v>
      </c>
      <c r="AE115" s="11">
        <f t="shared" si="20"/>
        <v>5303.333333333333</v>
      </c>
      <c r="AG115" s="51">
        <f t="shared" si="21"/>
        <v>5303.333333333333</v>
      </c>
      <c r="AH115" s="52">
        <f t="shared" si="22"/>
        <v>4228.8438914027147</v>
      </c>
      <c r="AI115" s="52">
        <f t="shared" si="23"/>
        <v>2187</v>
      </c>
      <c r="AJ115" s="52">
        <f t="shared" si="24"/>
        <v>1845</v>
      </c>
      <c r="AK115" s="52">
        <f t="shared" si="25"/>
        <v>1821</v>
      </c>
      <c r="AL115" s="52">
        <f t="shared" si="26"/>
        <v>1407</v>
      </c>
      <c r="AM115" s="52">
        <f t="shared" si="27"/>
        <v>0</v>
      </c>
      <c r="AN115" s="52">
        <f t="shared" si="28"/>
        <v>0</v>
      </c>
      <c r="AO115" s="52">
        <f t="shared" si="29"/>
        <v>1295.3333333333333</v>
      </c>
      <c r="AP115" s="52">
        <f t="shared" si="30"/>
        <v>976.84389140271492</v>
      </c>
      <c r="AQ115" s="52">
        <f t="shared" si="31"/>
        <v>0</v>
      </c>
      <c r="AR115" s="56">
        <f t="shared" si="32"/>
        <v>0</v>
      </c>
      <c r="AT115" s="8">
        <f>IF('4 - Prijzen'!O119&gt;0,'4 - Prijzen'!O119,"")</f>
        <v>44</v>
      </c>
      <c r="AU115" s="8">
        <f>IF('4 - Prijzen'!P119&gt;0,'4 - Prijzen'!P119,"")</f>
        <v>42</v>
      </c>
      <c r="AV115" s="8">
        <f>IF('4 - Prijzen'!BC119&gt;0,'4 - Prijzen'!BC119,"")</f>
        <v>210.14244950287809</v>
      </c>
      <c r="AW115" s="8">
        <f>IF('4 - Prijzen'!BD119&gt;0,'4 - Prijzen'!BD119,"")</f>
        <v>206</v>
      </c>
      <c r="AX115" s="8" t="str">
        <f>IF('4 - Prijzen'!BE119&gt;0,'4 - Prijzen'!BE119,"")</f>
        <v/>
      </c>
      <c r="AY115" s="8">
        <f>IF('4 - Prijzen'!BF119&gt;0,'4 - Prijzen'!BF119,"")</f>
        <v>287.5039988815451</v>
      </c>
      <c r="AZ115" s="8">
        <f>IF('4 - Prijzen'!BG119&gt;0,'4 - Prijzen'!BG119,"")</f>
        <v>187.63905290251284</v>
      </c>
      <c r="BA115" s="8">
        <f>IF('4 - Prijzen'!BV119&gt;0,'4 - Prijzen'!BV119,"")</f>
        <v>236.11111111111111</v>
      </c>
      <c r="BB115" s="8">
        <f>IF('4 - Prijzen'!BW119&gt;0,'4 - Prijzen'!BW119,"")</f>
        <v>243</v>
      </c>
      <c r="BE115" s="11">
        <f t="shared" si="39"/>
        <v>44</v>
      </c>
      <c r="BF115" s="8">
        <f t="shared" si="48"/>
        <v>210.14244950287809</v>
      </c>
      <c r="BG115" s="11">
        <f t="shared" si="63"/>
        <v>236.11111111111111</v>
      </c>
      <c r="BH115" s="11"/>
      <c r="BI115" s="87">
        <f t="shared" si="34"/>
        <v>0.629</v>
      </c>
      <c r="BJ115" s="87">
        <f t="shared" si="35"/>
        <v>0.66666666666666663</v>
      </c>
      <c r="BK115" s="84">
        <f t="shared" si="33"/>
        <v>0.8763333333333333</v>
      </c>
      <c r="BL115" s="89"/>
      <c r="BM115" s="8">
        <f t="shared" si="40"/>
        <v>204489.46222222221</v>
      </c>
      <c r="BN115" s="8">
        <f t="shared" si="41"/>
        <v>84327.804000000004</v>
      </c>
      <c r="BO115" s="8">
        <f t="shared" si="42"/>
        <v>70215.331999999995</v>
      </c>
      <c r="BP115" s="8">
        <f t="shared" si="43"/>
        <v>49946.326222222218</v>
      </c>
      <c r="BR115" s="8">
        <f t="shared" si="49"/>
        <v>339765.66734198586</v>
      </c>
      <c r="BS115" s="8">
        <f t="shared" si="50"/>
        <v>291125.23611111107</v>
      </c>
      <c r="BU115" s="11">
        <f t="shared" ref="BU115:BU146" si="64">BR115-BN115</f>
        <v>255437.86334198585</v>
      </c>
      <c r="BV115" s="11">
        <f t="shared" ref="BV115:BV146" si="65">BS115-BO115</f>
        <v>220909.90411111107</v>
      </c>
      <c r="BX115" s="14">
        <f t="shared" si="59"/>
        <v>0.41238214959145192</v>
      </c>
      <c r="BY115" s="14">
        <f t="shared" si="60"/>
        <v>0.43628945578977385</v>
      </c>
      <c r="BZ115" s="14">
        <f t="shared" si="61"/>
        <v>0.34336895034569453</v>
      </c>
      <c r="CA115" s="14">
        <f t="shared" si="62"/>
        <v>0.33271504839903082</v>
      </c>
      <c r="CB115" s="8">
        <f t="shared" si="51"/>
        <v>619420.27217969741</v>
      </c>
      <c r="CC115" s="8">
        <f t="shared" si="52"/>
        <v>585477.9664101454</v>
      </c>
      <c r="CD115" s="8">
        <f t="shared" si="53"/>
        <v>643360.16372099158</v>
      </c>
      <c r="CE115" s="8">
        <f t="shared" si="54"/>
        <v>663961.26407294348</v>
      </c>
      <c r="CG115" s="11">
        <f t="shared" si="55"/>
        <v>585477.9664101454</v>
      </c>
      <c r="CH115" s="11">
        <f t="shared" si="56"/>
        <v>663961.26407294348</v>
      </c>
      <c r="CJ115">
        <f t="shared" ref="CJ115:CJ146" si="66">IF(BU115&gt;0,BU115/AI115,"")</f>
        <v>116.79829142294734</v>
      </c>
      <c r="CK115">
        <f t="shared" ref="CK115:CK146" si="67">IF(BV115&gt;0,BV115/AK115,"")</f>
        <v>121.31241302092864</v>
      </c>
      <c r="CL115">
        <f t="shared" si="57"/>
        <v>110.39810805973829</v>
      </c>
      <c r="CM115">
        <f t="shared" si="58"/>
        <v>125.19696996975679</v>
      </c>
      <c r="CN115">
        <f t="shared" si="36"/>
        <v>90</v>
      </c>
      <c r="CO115">
        <f t="shared" si="36"/>
        <v>110</v>
      </c>
      <c r="CP115" s="8">
        <f t="shared" si="37"/>
        <v>585477.9664101454</v>
      </c>
      <c r="CQ115" s="8">
        <f t="shared" si="38"/>
        <v>663961.26407294348</v>
      </c>
    </row>
    <row r="116" spans="1:95" x14ac:dyDescent="0.25">
      <c r="A116">
        <v>1708</v>
      </c>
      <c r="B116" s="8">
        <f>'2 - Eltis SlaveAssessment'!BX116</f>
        <v>3375</v>
      </c>
      <c r="C116" s="8">
        <f>'2 - Eltis SlaveAssessment'!BY116</f>
        <v>2575</v>
      </c>
      <c r="D116" s="8">
        <f>'2 - Eltis SlaveAssessment'!AT116</f>
        <v>1233</v>
      </c>
      <c r="E116" s="8">
        <f>'2 - Eltis SlaveAssessment'!AU116</f>
        <v>817</v>
      </c>
      <c r="F116" s="8">
        <f>'2 - Eltis SlaveAssessment'!AV116</f>
        <v>1877</v>
      </c>
      <c r="G116" s="8">
        <f>'2 - Eltis SlaveAssessment'!AW116</f>
        <v>1546</v>
      </c>
      <c r="H116" s="8">
        <f>'2 - Eltis SlaveAssessment'!BJ116+'2 - Eltis SlaveAssessment'!BL116+'2 - Eltis SlaveAssessment'!BN116+'2 - Eltis SlaveAssessment'!BP116+'2 - Eltis SlaveAssessment'!BR116</f>
        <v>0</v>
      </c>
      <c r="I116" s="8">
        <f>'2 - Eltis SlaveAssessment'!BK116+'2 - Eltis SlaveAssessment'!BM116+'2 - Eltis SlaveAssessment'!BO116+'2 - Eltis SlaveAssessment'!BQ116+'2 - Eltis SlaveAssessment'!BS116</f>
        <v>0</v>
      </c>
      <c r="J116" s="8">
        <f>'2 - Eltis SlaveAssessment'!N116+'2 - Eltis SlaveAssessment'!P116+'2 - Eltis SlaveAssessment'!R116+'2 - Eltis SlaveAssessment'!T116+'2 - Eltis SlaveAssessment'!V116+'2 - Eltis SlaveAssessment'!X116+'2 - Eltis SlaveAssessment'!Z116+'2 - Eltis SlaveAssessment'!AB116+'2 - Eltis SlaveAssessment'!AD116+'2 - Eltis SlaveAssessment'!AF116+'2 - Eltis SlaveAssessment'!AH116+'2 - Eltis SlaveAssessment'!AJ116+'2 - Eltis SlaveAssessment'!AL116+'2 - Eltis SlaveAssessment'!AN116+'2 - Eltis SlaveAssessment'!AP116+'2 - Eltis SlaveAssessment'!AR116+'2 - Eltis SlaveAssessment'!AX116+'2 - Eltis SlaveAssessment'!AZ116+'2 - Eltis SlaveAssessment'!BB116+'2 - Eltis SlaveAssessment'!BD116+'2 - Eltis SlaveAssessment'!BF116+'2 - Eltis SlaveAssessment'!BH116</f>
        <v>265</v>
      </c>
      <c r="K116" s="8">
        <f>'2 - Eltis SlaveAssessment'!O116+'2 - Eltis SlaveAssessment'!Q116+'2 - Eltis SlaveAssessment'!S116+'2 - Eltis SlaveAssessment'!U116+'2 - Eltis SlaveAssessment'!W116+'2 - Eltis SlaveAssessment'!Y116+'2 - Eltis SlaveAssessment'!AA116+'2 - Eltis SlaveAssessment'!AC116+'2 - Eltis SlaveAssessment'!AE116+'2 - Eltis SlaveAssessment'!AG116+'2 - Eltis SlaveAssessment'!AI116+'2 - Eltis SlaveAssessment'!AK116+'2 - Eltis SlaveAssessment'!AM116+'2 - Eltis SlaveAssessment'!AO116+'2 - Eltis SlaveAssessment'!AQ116+'2 - Eltis SlaveAssessment'!AS116+'2 - Eltis SlaveAssessment'!AY116+'2 - Eltis SlaveAssessment'!BA116+'2 - Eltis SlaveAssessment'!BC116+'2 - Eltis SlaveAssessment'!BE116+'2 - Eltis SlaveAssessment'!BG116+'2 - Eltis SlaveAssessment'!BI116</f>
        <v>212</v>
      </c>
      <c r="M116" s="8">
        <f>'1 - Eltis SlaveVoyages'!GF116</f>
        <v>3376</v>
      </c>
      <c r="N116" s="8">
        <f>'1 - Eltis SlaveVoyages'!GG116</f>
        <v>2598</v>
      </c>
      <c r="O116" s="8">
        <f>'1 - Eltis SlaveVoyages'!BZ116</f>
        <v>1234</v>
      </c>
      <c r="P116" s="8">
        <f>'1 - Eltis SlaveVoyages'!CA116</f>
        <v>840</v>
      </c>
      <c r="Q116" s="8">
        <f>'1 - Eltis SlaveVoyages'!CB116</f>
        <v>1877</v>
      </c>
      <c r="R116" s="8">
        <f>'1 - Eltis SlaveVoyages'!CC116</f>
        <v>1546</v>
      </c>
      <c r="S116" s="8">
        <f>'1 - Eltis SlaveVoyages'!EL116+'1 - Eltis SlaveVoyages'!EN116+'1 - Eltis SlaveVoyages'!EP116+'1 - Eltis SlaveVoyages'!ER116+'1 - Eltis SlaveVoyages'!ET116</f>
        <v>0</v>
      </c>
      <c r="T116" s="8">
        <f>'1 - Eltis SlaveVoyages'!EM116+'1 - Eltis SlaveVoyages'!EO116+'1 - Eltis SlaveVoyages'!EQ116+'1 - Eltis SlaveVoyages'!ES116+'1 - Eltis SlaveVoyages'!EU116</f>
        <v>0</v>
      </c>
      <c r="U116" s="8">
        <f>'1 - Eltis SlaveVoyages'!BR116+'1 - Eltis SlaveVoyages'!BT116+'1 - Eltis SlaveVoyages'!BV116+'1 - Eltis SlaveVoyages'!CF116+'1 - Eltis SlaveVoyages'!CH116+'1 - Eltis SlaveVoyages'!CJ116+'1 - Eltis SlaveVoyages'!CL116+'1 - Eltis SlaveVoyages'!CN116+'1 - Eltis SlaveVoyages'!CP116+'1 - Eltis SlaveVoyages'!CR116+'1 - Eltis SlaveVoyages'!CT116+'1 - Eltis SlaveVoyages'!CV116+'1 - Eltis SlaveVoyages'!CX116+'1 - Eltis SlaveVoyages'!CZ116+'1 - Eltis SlaveVoyages'!DB116+'1 - Eltis SlaveVoyages'!DD116+'1 - Eltis SlaveVoyages'!DF116+'1 - Eltis SlaveVoyages'!DH116+'1 - Eltis SlaveVoyages'!DJ116+'1 - Eltis SlaveVoyages'!DL116+'1 - Eltis SlaveVoyages'!DN116+'1 - Eltis SlaveVoyages'!DP116+'1 - Eltis SlaveVoyages'!DR116+'1 - Eltis SlaveVoyages'!DT116+'1 - Eltis SlaveVoyages'!DV116+'1 - Eltis SlaveVoyages'!DX116+'1 - Eltis SlaveVoyages'!DZ116+'1 - Eltis SlaveVoyages'!EB116+'1 - Eltis SlaveVoyages'!ED116+'1 - Eltis SlaveVoyages'!EF116+'1 - Eltis SlaveVoyages'!EH116+'1 - Eltis SlaveVoyages'!EJ116+'1 - Eltis SlaveVoyages'!FP116+'1 - Eltis SlaveVoyages'!FT116+'1 - Eltis SlaveVoyages'!FV116</f>
        <v>265</v>
      </c>
      <c r="V116" s="8">
        <f>'1 - Eltis SlaveVoyages'!BS116+'1 - Eltis SlaveVoyages'!BU116+'1 - Eltis SlaveVoyages'!BW116+'1 - Eltis SlaveVoyages'!CG116+'1 - Eltis SlaveVoyages'!CI116+'1 - Eltis SlaveVoyages'!CK116+'1 - Eltis SlaveVoyages'!CM116+'1 - Eltis SlaveVoyages'!CO116+'1 - Eltis SlaveVoyages'!CQ116+'1 - Eltis SlaveVoyages'!CS116+'1 - Eltis SlaveVoyages'!CU116+'1 - Eltis SlaveVoyages'!CW116+'1 - Eltis SlaveVoyages'!CY116+'1 - Eltis SlaveVoyages'!DA116+'1 - Eltis SlaveVoyages'!DC116+'1 - Eltis SlaveVoyages'!DE116+'1 - Eltis SlaveVoyages'!DG116+'1 - Eltis SlaveVoyages'!DI116+'1 - Eltis SlaveVoyages'!DK116+'1 - Eltis SlaveVoyages'!DM116+'1 - Eltis SlaveVoyages'!DO116+'1 - Eltis SlaveVoyages'!DQ116+'1 - Eltis SlaveVoyages'!DS116+'1 - Eltis SlaveVoyages'!DU116+'1 - Eltis SlaveVoyages'!DW116+'1 - Eltis SlaveVoyages'!DY116+'1 - Eltis SlaveVoyages'!EA116+'1 - Eltis SlaveVoyages'!EC116+'1 - Eltis SlaveVoyages'!EE116+'1 - Eltis SlaveVoyages'!EG116+'1 - Eltis SlaveVoyages'!EI116+'1 - Eltis SlaveVoyages'!EK116+'1 - Eltis SlaveVoyages'!FQ116+'1 - Eltis SlaveVoyages'!FU116+'1 - Eltis SlaveVoyages'!FW116</f>
        <v>212</v>
      </c>
      <c r="X116" s="8">
        <f>'3 - Paesie'!AB38</f>
        <v>1500</v>
      </c>
      <c r="Y116" s="8">
        <f>'3 - Paesie'!AC38</f>
        <v>1588.2352941176471</v>
      </c>
      <c r="Z116" s="8">
        <f>'3 - Paesie'!AD38</f>
        <v>1542.8571428571427</v>
      </c>
      <c r="AA116" s="8">
        <f>'3 - Paesie'!AE38</f>
        <v>934.95073020093946</v>
      </c>
      <c r="AB116" s="8">
        <f>'3 - Paesie'!AF38</f>
        <v>1061.2789459675273</v>
      </c>
      <c r="AC116" s="8">
        <f>'3 - Paesie'!AG38</f>
        <v>1030.9566903684549</v>
      </c>
      <c r="AE116" s="11">
        <f t="shared" si="20"/>
        <v>4876</v>
      </c>
      <c r="AG116" s="51">
        <f t="shared" si="21"/>
        <v>4876</v>
      </c>
      <c r="AH116" s="52">
        <f t="shared" si="22"/>
        <v>3532.9507302009397</v>
      </c>
      <c r="AI116" s="52">
        <f t="shared" si="23"/>
        <v>1234</v>
      </c>
      <c r="AJ116" s="52">
        <f t="shared" si="24"/>
        <v>840</v>
      </c>
      <c r="AK116" s="52">
        <f t="shared" si="25"/>
        <v>1877</v>
      </c>
      <c r="AL116" s="52">
        <f t="shared" si="26"/>
        <v>1546</v>
      </c>
      <c r="AM116" s="52">
        <f t="shared" si="27"/>
        <v>0</v>
      </c>
      <c r="AN116" s="52">
        <f t="shared" si="28"/>
        <v>0</v>
      </c>
      <c r="AO116" s="52">
        <f t="shared" si="29"/>
        <v>1765</v>
      </c>
      <c r="AP116" s="52">
        <f t="shared" si="30"/>
        <v>1146.9507302009395</v>
      </c>
      <c r="AQ116" s="52">
        <f t="shared" si="31"/>
        <v>0</v>
      </c>
      <c r="AR116" s="56">
        <f t="shared" si="32"/>
        <v>0</v>
      </c>
      <c r="AT116" s="8">
        <f>IF('4 - Prijzen'!O120&gt;0,'4 - Prijzen'!O120,"")</f>
        <v>44</v>
      </c>
      <c r="AU116" s="8">
        <f>IF('4 - Prijzen'!P120&gt;0,'4 - Prijzen'!P120,"")</f>
        <v>42</v>
      </c>
      <c r="AV116" s="8">
        <f>IF('4 - Prijzen'!BC120&gt;0,'4 - Prijzen'!BC120,"")</f>
        <v>212.48820063862283</v>
      </c>
      <c r="AW116" s="8">
        <f>IF('4 - Prijzen'!BD120&gt;0,'4 - Prijzen'!BD120,"")</f>
        <v>206</v>
      </c>
      <c r="AX116" s="8" t="str">
        <f>IF('4 - Prijzen'!BE120&gt;0,'4 - Prijzen'!BE120,"")</f>
        <v/>
      </c>
      <c r="AY116" s="8">
        <f>IF('4 - Prijzen'!BF120&gt;0,'4 - Prijzen'!BF120,"")</f>
        <v>286.9372586803658</v>
      </c>
      <c r="AZ116" s="8">
        <f>IF('4 - Prijzen'!BG120&gt;0,'4 - Prijzen'!BG120,"")</f>
        <v>188.113455818397</v>
      </c>
      <c r="BA116" s="8">
        <f>IF('4 - Prijzen'!BV120&gt;0,'4 - Prijzen'!BV120,"")</f>
        <v>232.14285714285714</v>
      </c>
      <c r="BB116" s="8">
        <f>IF('4 - Prijzen'!BW120&gt;0,'4 - Prijzen'!BW120,"")</f>
        <v>243</v>
      </c>
      <c r="BE116" s="11">
        <f t="shared" si="39"/>
        <v>44</v>
      </c>
      <c r="BF116" s="8">
        <f t="shared" si="48"/>
        <v>212.48820063862283</v>
      </c>
      <c r="BG116" s="11">
        <f t="shared" si="63"/>
        <v>232.14285714285714</v>
      </c>
      <c r="BH116" s="11"/>
      <c r="BI116" s="87">
        <f t="shared" si="34"/>
        <v>0.629</v>
      </c>
      <c r="BJ116" s="87">
        <f t="shared" si="35"/>
        <v>0.66666666666666663</v>
      </c>
      <c r="BK116" s="84">
        <f t="shared" si="33"/>
        <v>0.8763333333333333</v>
      </c>
      <c r="BL116" s="89"/>
      <c r="BM116" s="8">
        <f t="shared" si="40"/>
        <v>188012.05866666665</v>
      </c>
      <c r="BN116" s="8">
        <f t="shared" si="41"/>
        <v>47581.394666666667</v>
      </c>
      <c r="BO116" s="8">
        <f t="shared" si="42"/>
        <v>72374.617333333328</v>
      </c>
      <c r="BP116" s="8">
        <f t="shared" si="43"/>
        <v>68056.046666666662</v>
      </c>
      <c r="BR116" s="8">
        <f t="shared" si="49"/>
        <v>156416.81425410305</v>
      </c>
      <c r="BS116" s="8">
        <f t="shared" si="50"/>
        <v>314509.77380952379</v>
      </c>
      <c r="BU116" s="11">
        <f t="shared" si="64"/>
        <v>108835.41958743639</v>
      </c>
      <c r="BV116" s="11">
        <f t="shared" si="65"/>
        <v>242135.15647619046</v>
      </c>
      <c r="BX116" s="14">
        <f t="shared" si="59"/>
        <v>0.25307629204265791</v>
      </c>
      <c r="BY116" s="14">
        <f t="shared" si="60"/>
        <v>0.23776159481064268</v>
      </c>
      <c r="BZ116" s="14">
        <f t="shared" si="61"/>
        <v>0.38494667760459395</v>
      </c>
      <c r="CA116" s="14">
        <f t="shared" si="62"/>
        <v>0.43759455425863519</v>
      </c>
      <c r="CB116" s="8">
        <f t="shared" si="51"/>
        <v>430049.84271340346</v>
      </c>
      <c r="CC116" s="8">
        <f t="shared" si="52"/>
        <v>457750.2084561417</v>
      </c>
      <c r="CD116" s="8">
        <f t="shared" si="53"/>
        <v>629009.60201273556</v>
      </c>
      <c r="CE116" s="8">
        <f t="shared" si="54"/>
        <v>553332.19785244239</v>
      </c>
      <c r="CG116" s="11">
        <f t="shared" si="55"/>
        <v>430049.84271340346</v>
      </c>
      <c r="CH116" s="11">
        <f t="shared" si="56"/>
        <v>629009.60201273556</v>
      </c>
      <c r="CJ116">
        <f t="shared" si="66"/>
        <v>88.197260605702098</v>
      </c>
      <c r="CK116">
        <f t="shared" si="67"/>
        <v>129.00114889514674</v>
      </c>
      <c r="CL116">
        <f t="shared" si="57"/>
        <v>88.197260605702098</v>
      </c>
      <c r="CM116">
        <f t="shared" si="58"/>
        <v>129.00114889514674</v>
      </c>
      <c r="CN116">
        <f t="shared" si="36"/>
        <v>90</v>
      </c>
      <c r="CO116">
        <f t="shared" si="36"/>
        <v>110</v>
      </c>
      <c r="CP116" s="8">
        <f t="shared" si="37"/>
        <v>430049.84271340346</v>
      </c>
      <c r="CQ116" s="8">
        <f t="shared" si="38"/>
        <v>629009.60201273556</v>
      </c>
    </row>
    <row r="117" spans="1:95" x14ac:dyDescent="0.25">
      <c r="A117">
        <v>1709</v>
      </c>
      <c r="B117" s="8">
        <f>'2 - Eltis SlaveAssessment'!BX117</f>
        <v>2610</v>
      </c>
      <c r="C117" s="8">
        <f>'2 - Eltis SlaveAssessment'!BY117</f>
        <v>2254</v>
      </c>
      <c r="D117" s="8">
        <f>'2 - Eltis SlaveAssessment'!AT117</f>
        <v>523</v>
      </c>
      <c r="E117" s="8">
        <f>'2 - Eltis SlaveAssessment'!AU117</f>
        <v>464</v>
      </c>
      <c r="F117" s="8">
        <f>'2 - Eltis SlaveAssessment'!AV117</f>
        <v>1435</v>
      </c>
      <c r="G117" s="8">
        <f>'2 - Eltis SlaveAssessment'!AW117</f>
        <v>1244</v>
      </c>
      <c r="H117" s="8">
        <f>'2 - Eltis SlaveAssessment'!BJ117+'2 - Eltis SlaveAssessment'!BL117+'2 - Eltis SlaveAssessment'!BN117+'2 - Eltis SlaveAssessment'!BP117+'2 - Eltis SlaveAssessment'!BR117</f>
        <v>0</v>
      </c>
      <c r="I117" s="8">
        <f>'2 - Eltis SlaveAssessment'!BK117+'2 - Eltis SlaveAssessment'!BM117+'2 - Eltis SlaveAssessment'!BO117+'2 - Eltis SlaveAssessment'!BQ117+'2 - Eltis SlaveAssessment'!BS117</f>
        <v>0</v>
      </c>
      <c r="J117" s="8">
        <f>'2 - Eltis SlaveAssessment'!N117+'2 - Eltis SlaveAssessment'!P117+'2 - Eltis SlaveAssessment'!R117+'2 - Eltis SlaveAssessment'!T117+'2 - Eltis SlaveAssessment'!V117+'2 - Eltis SlaveAssessment'!X117+'2 - Eltis SlaveAssessment'!Z117+'2 - Eltis SlaveAssessment'!AB117+'2 - Eltis SlaveAssessment'!AD117+'2 - Eltis SlaveAssessment'!AF117+'2 - Eltis SlaveAssessment'!AH117+'2 - Eltis SlaveAssessment'!AJ117+'2 - Eltis SlaveAssessment'!AL117+'2 - Eltis SlaveAssessment'!AN117+'2 - Eltis SlaveAssessment'!AP117+'2 - Eltis SlaveAssessment'!AR117+'2 - Eltis SlaveAssessment'!AX117+'2 - Eltis SlaveAssessment'!AZ117+'2 - Eltis SlaveAssessment'!BB117+'2 - Eltis SlaveAssessment'!BD117+'2 - Eltis SlaveAssessment'!BF117+'2 - Eltis SlaveAssessment'!BH117</f>
        <v>652</v>
      </c>
      <c r="K117" s="8">
        <f>'2 - Eltis SlaveAssessment'!O117+'2 - Eltis SlaveAssessment'!Q117+'2 - Eltis SlaveAssessment'!S117+'2 - Eltis SlaveAssessment'!U117+'2 - Eltis SlaveAssessment'!W117+'2 - Eltis SlaveAssessment'!Y117+'2 - Eltis SlaveAssessment'!AA117+'2 - Eltis SlaveAssessment'!AC117+'2 - Eltis SlaveAssessment'!AE117+'2 - Eltis SlaveAssessment'!AG117+'2 - Eltis SlaveAssessment'!AI117+'2 - Eltis SlaveAssessment'!AK117+'2 - Eltis SlaveAssessment'!AM117+'2 - Eltis SlaveAssessment'!AO117+'2 - Eltis SlaveAssessment'!AQ117+'2 - Eltis SlaveAssessment'!AS117+'2 - Eltis SlaveAssessment'!AY117+'2 - Eltis SlaveAssessment'!BA117+'2 - Eltis SlaveAssessment'!BC117+'2 - Eltis SlaveAssessment'!BE117+'2 - Eltis SlaveAssessment'!BG117+'2 - Eltis SlaveAssessment'!BI117</f>
        <v>546</v>
      </c>
      <c r="M117" s="8">
        <f>'1 - Eltis SlaveVoyages'!GF117</f>
        <v>2128</v>
      </c>
      <c r="N117" s="8">
        <f>'1 - Eltis SlaveVoyages'!GG117</f>
        <v>1842</v>
      </c>
      <c r="O117" s="8">
        <f>'1 - Eltis SlaveVoyages'!BZ117</f>
        <v>523</v>
      </c>
      <c r="P117" s="8">
        <f>'1 - Eltis SlaveVoyages'!CA117</f>
        <v>464</v>
      </c>
      <c r="Q117" s="8">
        <f>'1 - Eltis SlaveVoyages'!CB117</f>
        <v>953</v>
      </c>
      <c r="R117" s="8">
        <f>'1 - Eltis SlaveVoyages'!CC117</f>
        <v>831</v>
      </c>
      <c r="S117" s="8">
        <f>'1 - Eltis SlaveVoyages'!EL117+'1 - Eltis SlaveVoyages'!EN117+'1 - Eltis SlaveVoyages'!EP117+'1 - Eltis SlaveVoyages'!ER117+'1 - Eltis SlaveVoyages'!ET117</f>
        <v>0</v>
      </c>
      <c r="T117" s="8">
        <f>'1 - Eltis SlaveVoyages'!EM117+'1 - Eltis SlaveVoyages'!EO117+'1 - Eltis SlaveVoyages'!EQ117+'1 - Eltis SlaveVoyages'!ES117+'1 - Eltis SlaveVoyages'!EU117</f>
        <v>0</v>
      </c>
      <c r="U117" s="8">
        <f>'1 - Eltis SlaveVoyages'!BR117+'1 - Eltis SlaveVoyages'!BT117+'1 - Eltis SlaveVoyages'!BV117+'1 - Eltis SlaveVoyages'!CF117+'1 - Eltis SlaveVoyages'!CH117+'1 - Eltis SlaveVoyages'!CJ117+'1 - Eltis SlaveVoyages'!CL117+'1 - Eltis SlaveVoyages'!CN117+'1 - Eltis SlaveVoyages'!CP117+'1 - Eltis SlaveVoyages'!CR117+'1 - Eltis SlaveVoyages'!CT117+'1 - Eltis SlaveVoyages'!CV117+'1 - Eltis SlaveVoyages'!CX117+'1 - Eltis SlaveVoyages'!CZ117+'1 - Eltis SlaveVoyages'!DB117+'1 - Eltis SlaveVoyages'!DD117+'1 - Eltis SlaveVoyages'!DF117+'1 - Eltis SlaveVoyages'!DH117+'1 - Eltis SlaveVoyages'!DJ117+'1 - Eltis SlaveVoyages'!DL117+'1 - Eltis SlaveVoyages'!DN117+'1 - Eltis SlaveVoyages'!DP117+'1 - Eltis SlaveVoyages'!DR117+'1 - Eltis SlaveVoyages'!DT117+'1 - Eltis SlaveVoyages'!DV117+'1 - Eltis SlaveVoyages'!DX117+'1 - Eltis SlaveVoyages'!DZ117+'1 - Eltis SlaveVoyages'!EB117+'1 - Eltis SlaveVoyages'!ED117+'1 - Eltis SlaveVoyages'!EF117+'1 - Eltis SlaveVoyages'!EH117+'1 - Eltis SlaveVoyages'!EJ117+'1 - Eltis SlaveVoyages'!FP117+'1 - Eltis SlaveVoyages'!FT117+'1 - Eltis SlaveVoyages'!FV117</f>
        <v>652</v>
      </c>
      <c r="V117" s="8">
        <f>'1 - Eltis SlaveVoyages'!BS117+'1 - Eltis SlaveVoyages'!BU117+'1 - Eltis SlaveVoyages'!BW117+'1 - Eltis SlaveVoyages'!CG117+'1 - Eltis SlaveVoyages'!CI117+'1 - Eltis SlaveVoyages'!CK117+'1 - Eltis SlaveVoyages'!CM117+'1 - Eltis SlaveVoyages'!CO117+'1 - Eltis SlaveVoyages'!CQ117+'1 - Eltis SlaveVoyages'!CS117+'1 - Eltis SlaveVoyages'!CU117+'1 - Eltis SlaveVoyages'!CW117+'1 - Eltis SlaveVoyages'!CY117+'1 - Eltis SlaveVoyages'!DA117+'1 - Eltis SlaveVoyages'!DC117+'1 - Eltis SlaveVoyages'!DE117+'1 - Eltis SlaveVoyages'!DG117+'1 - Eltis SlaveVoyages'!DI117+'1 - Eltis SlaveVoyages'!DK117+'1 - Eltis SlaveVoyages'!DM117+'1 - Eltis SlaveVoyages'!DO117+'1 - Eltis SlaveVoyages'!DQ117+'1 - Eltis SlaveVoyages'!DS117+'1 - Eltis SlaveVoyages'!DU117+'1 - Eltis SlaveVoyages'!DW117+'1 - Eltis SlaveVoyages'!DY117+'1 - Eltis SlaveVoyages'!EA117+'1 - Eltis SlaveVoyages'!EC117+'1 - Eltis SlaveVoyages'!EE117+'1 - Eltis SlaveVoyages'!EG117+'1 - Eltis SlaveVoyages'!EI117+'1 - Eltis SlaveVoyages'!EK117+'1 - Eltis SlaveVoyages'!FQ117+'1 - Eltis SlaveVoyages'!FU117+'1 - Eltis SlaveVoyages'!FW117</f>
        <v>547</v>
      </c>
      <c r="X117" s="8">
        <f>'3 - Paesie'!AB39</f>
        <v>1500</v>
      </c>
      <c r="Y117" s="8">
        <f>'3 - Paesie'!AC39</f>
        <v>1588.2352941176471</v>
      </c>
      <c r="Z117" s="8">
        <f>'3 - Paesie'!AD39</f>
        <v>1542.8571428571427</v>
      </c>
      <c r="AA117" s="8">
        <f>'3 - Paesie'!AE39</f>
        <v>934.95073020093946</v>
      </c>
      <c r="AB117" s="8">
        <f>'3 - Paesie'!AF39</f>
        <v>1061.2789459675273</v>
      </c>
      <c r="AC117" s="8">
        <f>'3 - Paesie'!AG39</f>
        <v>1030.9566903684549</v>
      </c>
      <c r="AE117" s="11">
        <f t="shared" si="20"/>
        <v>3628</v>
      </c>
      <c r="AG117" s="51">
        <f t="shared" si="21"/>
        <v>3628</v>
      </c>
      <c r="AH117" s="52">
        <f t="shared" si="22"/>
        <v>2776.9507302009397</v>
      </c>
      <c r="AI117" s="52">
        <f t="shared" si="23"/>
        <v>523</v>
      </c>
      <c r="AJ117" s="52">
        <f t="shared" si="24"/>
        <v>464</v>
      </c>
      <c r="AK117" s="52">
        <f t="shared" si="25"/>
        <v>953</v>
      </c>
      <c r="AL117" s="52">
        <f t="shared" si="26"/>
        <v>831</v>
      </c>
      <c r="AM117" s="52">
        <f t="shared" si="27"/>
        <v>0</v>
      </c>
      <c r="AN117" s="52">
        <f t="shared" si="28"/>
        <v>0</v>
      </c>
      <c r="AO117" s="52">
        <f t="shared" si="29"/>
        <v>2152</v>
      </c>
      <c r="AP117" s="52">
        <f t="shared" si="30"/>
        <v>1481.9507302009395</v>
      </c>
      <c r="AQ117" s="52">
        <f t="shared" si="31"/>
        <v>0</v>
      </c>
      <c r="AR117" s="56">
        <f t="shared" si="32"/>
        <v>0</v>
      </c>
      <c r="AT117" s="8">
        <f>IF('4 - Prijzen'!O121&gt;0,'4 - Prijzen'!O121,"")</f>
        <v>43.5</v>
      </c>
      <c r="AU117" s="8">
        <f>IF('4 - Prijzen'!P121&gt;0,'4 - Prijzen'!P121,"")</f>
        <v>42</v>
      </c>
      <c r="AV117" s="8">
        <f>IF('4 - Prijzen'!BC121&gt;0,'4 - Prijzen'!BC121,"")</f>
        <v>214.11516174149659</v>
      </c>
      <c r="AW117" s="8">
        <f>IF('4 - Prijzen'!BD121&gt;0,'4 - Prijzen'!BD121,"")</f>
        <v>206</v>
      </c>
      <c r="AX117" s="8" t="str">
        <f>IF('4 - Prijzen'!BE121&gt;0,'4 - Prijzen'!BE121,"")</f>
        <v/>
      </c>
      <c r="AY117" s="8">
        <f>IF('4 - Prijzen'!BF121&gt;0,'4 - Prijzen'!BF121,"")</f>
        <v>286.3705184791865</v>
      </c>
      <c r="AZ117" s="8">
        <f>IF('4 - Prijzen'!BG121&gt;0,'4 - Prijzen'!BG121,"")</f>
        <v>188.39618139218217</v>
      </c>
      <c r="BA117" s="8">
        <f>IF('4 - Prijzen'!BV121&gt;0,'4 - Prijzen'!BV121,"")</f>
        <v>232.14285714285714</v>
      </c>
      <c r="BB117" s="8">
        <f>IF('4 - Prijzen'!BW121&gt;0,'4 - Prijzen'!BW121,"")</f>
        <v>243</v>
      </c>
      <c r="BE117" s="11">
        <f t="shared" si="39"/>
        <v>43.5</v>
      </c>
      <c r="BF117" s="8">
        <f t="shared" si="48"/>
        <v>214.11516174149659</v>
      </c>
      <c r="BG117" s="11">
        <f t="shared" si="63"/>
        <v>232.14285714285714</v>
      </c>
      <c r="BH117" s="11"/>
      <c r="BI117" s="87">
        <f t="shared" si="34"/>
        <v>0.629</v>
      </c>
      <c r="BJ117" s="87">
        <f t="shared" si="35"/>
        <v>0.66666666666666663</v>
      </c>
      <c r="BK117" s="84">
        <f t="shared" si="33"/>
        <v>0.8763333333333333</v>
      </c>
      <c r="BL117" s="89"/>
      <c r="BM117" s="8">
        <f t="shared" si="40"/>
        <v>138301.174</v>
      </c>
      <c r="BN117" s="8">
        <f t="shared" si="41"/>
        <v>19937.021499999999</v>
      </c>
      <c r="BO117" s="8">
        <f t="shared" si="42"/>
        <v>36328.836499999998</v>
      </c>
      <c r="BP117" s="8">
        <f t="shared" si="43"/>
        <v>82035.315999999992</v>
      </c>
      <c r="BR117" s="8">
        <f t="shared" si="49"/>
        <v>87063.221580445024</v>
      </c>
      <c r="BS117" s="8">
        <f t="shared" si="50"/>
        <v>169054.08928571429</v>
      </c>
      <c r="BU117" s="11">
        <f t="shared" si="64"/>
        <v>67126.200080445022</v>
      </c>
      <c r="BV117" s="11">
        <f t="shared" si="65"/>
        <v>132725.25278571428</v>
      </c>
      <c r="BX117" s="14">
        <f t="shared" si="59"/>
        <v>0.14415656008820288</v>
      </c>
      <c r="BY117" s="14">
        <f t="shared" si="60"/>
        <v>0.16708974882187594</v>
      </c>
      <c r="BZ117" s="14">
        <f t="shared" si="61"/>
        <v>0.26267916207276737</v>
      </c>
      <c r="CA117" s="14">
        <f t="shared" si="62"/>
        <v>0.29924909756676488</v>
      </c>
      <c r="CB117" s="8">
        <f t="shared" si="51"/>
        <v>465647.90419092641</v>
      </c>
      <c r="CC117" s="8">
        <f t="shared" si="52"/>
        <v>401737.39295044437</v>
      </c>
      <c r="CD117" s="8">
        <f t="shared" si="53"/>
        <v>505275.14911497524</v>
      </c>
      <c r="CE117" s="8">
        <f t="shared" si="54"/>
        <v>443527.66262261564</v>
      </c>
      <c r="CG117" s="11">
        <f t="shared" si="55"/>
        <v>401737.39295044437</v>
      </c>
      <c r="CH117" s="11">
        <f t="shared" si="56"/>
        <v>505275.14911497524</v>
      </c>
      <c r="CJ117">
        <f t="shared" si="66"/>
        <v>128.34837491480883</v>
      </c>
      <c r="CK117">
        <f t="shared" si="67"/>
        <v>139.27098928196673</v>
      </c>
      <c r="CL117">
        <f t="shared" si="57"/>
        <v>110.73246773716768</v>
      </c>
      <c r="CM117">
        <f t="shared" si="58"/>
        <v>139.27098928196671</v>
      </c>
      <c r="CN117">
        <f t="shared" si="36"/>
        <v>90</v>
      </c>
      <c r="CO117">
        <f t="shared" si="36"/>
        <v>110</v>
      </c>
      <c r="CP117" s="8">
        <f t="shared" si="37"/>
        <v>401737.39295044437</v>
      </c>
      <c r="CQ117" s="8">
        <f t="shared" si="38"/>
        <v>505275.14911497524</v>
      </c>
    </row>
    <row r="118" spans="1:95" x14ac:dyDescent="0.25">
      <c r="A118">
        <v>1710</v>
      </c>
      <c r="B118" s="8">
        <f>'2 - Eltis SlaveAssessment'!BX118</f>
        <v>3785</v>
      </c>
      <c r="C118" s="8">
        <f>'2 - Eltis SlaveAssessment'!BY118</f>
        <v>3296</v>
      </c>
      <c r="D118" s="8">
        <f>'2 - Eltis SlaveAssessment'!AT118</f>
        <v>1396</v>
      </c>
      <c r="E118" s="8">
        <f>'2 - Eltis SlaveAssessment'!AU118</f>
        <v>1198</v>
      </c>
      <c r="F118" s="8">
        <f>'2 - Eltis SlaveAssessment'!AV118</f>
        <v>1230</v>
      </c>
      <c r="G118" s="8">
        <f>'2 - Eltis SlaveAssessment'!AW118</f>
        <v>1156</v>
      </c>
      <c r="H118" s="8">
        <f>'2 - Eltis SlaveAssessment'!BJ118+'2 - Eltis SlaveAssessment'!BL118+'2 - Eltis SlaveAssessment'!BN118+'2 - Eltis SlaveAssessment'!BP118+'2 - Eltis SlaveAssessment'!BR118</f>
        <v>0</v>
      </c>
      <c r="I118" s="8">
        <f>'2 - Eltis SlaveAssessment'!BK118+'2 - Eltis SlaveAssessment'!BM118+'2 - Eltis SlaveAssessment'!BO118+'2 - Eltis SlaveAssessment'!BQ118+'2 - Eltis SlaveAssessment'!BS118</f>
        <v>0</v>
      </c>
      <c r="J118" s="8">
        <f>'2 - Eltis SlaveAssessment'!N118+'2 - Eltis SlaveAssessment'!P118+'2 - Eltis SlaveAssessment'!R118+'2 - Eltis SlaveAssessment'!T118+'2 - Eltis SlaveAssessment'!V118+'2 - Eltis SlaveAssessment'!X118+'2 - Eltis SlaveAssessment'!Z118+'2 - Eltis SlaveAssessment'!AB118+'2 - Eltis SlaveAssessment'!AD118+'2 - Eltis SlaveAssessment'!AF118+'2 - Eltis SlaveAssessment'!AH118+'2 - Eltis SlaveAssessment'!AJ118+'2 - Eltis SlaveAssessment'!AL118+'2 - Eltis SlaveAssessment'!AN118+'2 - Eltis SlaveAssessment'!AP118+'2 - Eltis SlaveAssessment'!AR118+'2 - Eltis SlaveAssessment'!AX118+'2 - Eltis SlaveAssessment'!AZ118+'2 - Eltis SlaveAssessment'!BB118+'2 - Eltis SlaveAssessment'!BD118+'2 - Eltis SlaveAssessment'!BF118+'2 - Eltis SlaveAssessment'!BH118</f>
        <v>1159</v>
      </c>
      <c r="K118" s="8">
        <f>'2 - Eltis SlaveAssessment'!O118+'2 - Eltis SlaveAssessment'!Q118+'2 - Eltis SlaveAssessment'!S118+'2 - Eltis SlaveAssessment'!U118+'2 - Eltis SlaveAssessment'!W118+'2 - Eltis SlaveAssessment'!Y118+'2 - Eltis SlaveAssessment'!AA118+'2 - Eltis SlaveAssessment'!AC118+'2 - Eltis SlaveAssessment'!AE118+'2 - Eltis SlaveAssessment'!AG118+'2 - Eltis SlaveAssessment'!AI118+'2 - Eltis SlaveAssessment'!AK118+'2 - Eltis SlaveAssessment'!AM118+'2 - Eltis SlaveAssessment'!AO118+'2 - Eltis SlaveAssessment'!AQ118+'2 - Eltis SlaveAssessment'!AS118+'2 - Eltis SlaveAssessment'!AY118+'2 - Eltis SlaveAssessment'!BA118+'2 - Eltis SlaveAssessment'!BC118+'2 - Eltis SlaveAssessment'!BE118+'2 - Eltis SlaveAssessment'!BG118+'2 - Eltis SlaveAssessment'!BI118</f>
        <v>942</v>
      </c>
      <c r="M118" s="8">
        <f>'1 - Eltis SlaveVoyages'!GF118</f>
        <v>3768</v>
      </c>
      <c r="N118" s="8">
        <f>'1 - Eltis SlaveVoyages'!GG118</f>
        <v>3297</v>
      </c>
      <c r="O118" s="8">
        <f>'1 - Eltis SlaveVoyages'!BZ118</f>
        <v>1378</v>
      </c>
      <c r="P118" s="8">
        <f>'1 - Eltis SlaveVoyages'!CA118</f>
        <v>1199</v>
      </c>
      <c r="Q118" s="8">
        <f>'1 - Eltis SlaveVoyages'!CB118</f>
        <v>1230</v>
      </c>
      <c r="R118" s="8">
        <f>'1 - Eltis SlaveVoyages'!CC118</f>
        <v>1156</v>
      </c>
      <c r="S118" s="8">
        <f>'1 - Eltis SlaveVoyages'!EL118+'1 - Eltis SlaveVoyages'!EN118+'1 - Eltis SlaveVoyages'!EP118+'1 - Eltis SlaveVoyages'!ER118+'1 - Eltis SlaveVoyages'!ET118</f>
        <v>0</v>
      </c>
      <c r="T118" s="8">
        <f>'1 - Eltis SlaveVoyages'!EM118+'1 - Eltis SlaveVoyages'!EO118+'1 - Eltis SlaveVoyages'!EQ118+'1 - Eltis SlaveVoyages'!ES118+'1 - Eltis SlaveVoyages'!EU118</f>
        <v>0</v>
      </c>
      <c r="U118" s="8">
        <f>'1 - Eltis SlaveVoyages'!BR118+'1 - Eltis SlaveVoyages'!BT118+'1 - Eltis SlaveVoyages'!BV118+'1 - Eltis SlaveVoyages'!CF118+'1 - Eltis SlaveVoyages'!CH118+'1 - Eltis SlaveVoyages'!CJ118+'1 - Eltis SlaveVoyages'!CL118+'1 - Eltis SlaveVoyages'!CN118+'1 - Eltis SlaveVoyages'!CP118+'1 - Eltis SlaveVoyages'!CR118+'1 - Eltis SlaveVoyages'!CT118+'1 - Eltis SlaveVoyages'!CV118+'1 - Eltis SlaveVoyages'!CX118+'1 - Eltis SlaveVoyages'!CZ118+'1 - Eltis SlaveVoyages'!DB118+'1 - Eltis SlaveVoyages'!DD118+'1 - Eltis SlaveVoyages'!DF118+'1 - Eltis SlaveVoyages'!DH118+'1 - Eltis SlaveVoyages'!DJ118+'1 - Eltis SlaveVoyages'!DL118+'1 - Eltis SlaveVoyages'!DN118+'1 - Eltis SlaveVoyages'!DP118+'1 - Eltis SlaveVoyages'!DR118+'1 - Eltis SlaveVoyages'!DT118+'1 - Eltis SlaveVoyages'!DV118+'1 - Eltis SlaveVoyages'!DX118+'1 - Eltis SlaveVoyages'!DZ118+'1 - Eltis SlaveVoyages'!EB118+'1 - Eltis SlaveVoyages'!ED118+'1 - Eltis SlaveVoyages'!EF118+'1 - Eltis SlaveVoyages'!EH118+'1 - Eltis SlaveVoyages'!EJ118+'1 - Eltis SlaveVoyages'!FP118+'1 - Eltis SlaveVoyages'!FT118+'1 - Eltis SlaveVoyages'!FV118</f>
        <v>1160</v>
      </c>
      <c r="V118" s="8">
        <f>'1 - Eltis SlaveVoyages'!BS118+'1 - Eltis SlaveVoyages'!BU118+'1 - Eltis SlaveVoyages'!BW118+'1 - Eltis SlaveVoyages'!CG118+'1 - Eltis SlaveVoyages'!CI118+'1 - Eltis SlaveVoyages'!CK118+'1 - Eltis SlaveVoyages'!CM118+'1 - Eltis SlaveVoyages'!CO118+'1 - Eltis SlaveVoyages'!CQ118+'1 - Eltis SlaveVoyages'!CS118+'1 - Eltis SlaveVoyages'!CU118+'1 - Eltis SlaveVoyages'!CW118+'1 - Eltis SlaveVoyages'!CY118+'1 - Eltis SlaveVoyages'!DA118+'1 - Eltis SlaveVoyages'!DC118+'1 - Eltis SlaveVoyages'!DE118+'1 - Eltis SlaveVoyages'!DG118+'1 - Eltis SlaveVoyages'!DI118+'1 - Eltis SlaveVoyages'!DK118+'1 - Eltis SlaveVoyages'!DM118+'1 - Eltis SlaveVoyages'!DO118+'1 - Eltis SlaveVoyages'!DQ118+'1 - Eltis SlaveVoyages'!DS118+'1 - Eltis SlaveVoyages'!DU118+'1 - Eltis SlaveVoyages'!DW118+'1 - Eltis SlaveVoyages'!DY118+'1 - Eltis SlaveVoyages'!EA118+'1 - Eltis SlaveVoyages'!EC118+'1 - Eltis SlaveVoyages'!EE118+'1 - Eltis SlaveVoyages'!EG118+'1 - Eltis SlaveVoyages'!EI118+'1 - Eltis SlaveVoyages'!EK118+'1 - Eltis SlaveVoyages'!FQ118+'1 - Eltis SlaveVoyages'!FU118+'1 - Eltis SlaveVoyages'!FW118</f>
        <v>942</v>
      </c>
      <c r="X118" s="8">
        <f>'3 - Paesie'!AB40</f>
        <v>1833.3333333333333</v>
      </c>
      <c r="Y118" s="8">
        <f>'3 - Paesie'!AC40</f>
        <v>1941.1764705882356</v>
      </c>
      <c r="Z118" s="8">
        <f>'3 - Paesie'!AD40</f>
        <v>1885.714285714286</v>
      </c>
      <c r="AA118" s="8">
        <f>'3 - Paesie'!AE40</f>
        <v>1225.0565610859728</v>
      </c>
      <c r="AB118" s="8">
        <f>'3 - Paesie'!AF40</f>
        <v>1375.7319669949429</v>
      </c>
      <c r="AC118" s="8">
        <f>'3 - Paesie'!AG40</f>
        <v>1260.0581771170009</v>
      </c>
      <c r="AE118" s="11">
        <f t="shared" si="20"/>
        <v>5601.333333333333</v>
      </c>
      <c r="AG118" s="51">
        <f t="shared" si="21"/>
        <v>5601.333333333333</v>
      </c>
      <c r="AH118" s="52">
        <f t="shared" si="22"/>
        <v>4522.056561085973</v>
      </c>
      <c r="AI118" s="52">
        <f t="shared" si="23"/>
        <v>1378</v>
      </c>
      <c r="AJ118" s="52">
        <f t="shared" si="24"/>
        <v>1199</v>
      </c>
      <c r="AK118" s="52">
        <f t="shared" si="25"/>
        <v>1230</v>
      </c>
      <c r="AL118" s="52">
        <f t="shared" si="26"/>
        <v>1156</v>
      </c>
      <c r="AM118" s="52">
        <f t="shared" si="27"/>
        <v>0</v>
      </c>
      <c r="AN118" s="52">
        <f t="shared" si="28"/>
        <v>0</v>
      </c>
      <c r="AO118" s="52">
        <f t="shared" si="29"/>
        <v>2993.333333333333</v>
      </c>
      <c r="AP118" s="52">
        <f t="shared" si="30"/>
        <v>2167.056561085973</v>
      </c>
      <c r="AQ118" s="52">
        <f t="shared" si="31"/>
        <v>0</v>
      </c>
      <c r="AR118" s="56">
        <f t="shared" si="32"/>
        <v>0</v>
      </c>
      <c r="AT118" s="8">
        <f>IF('4 - Prijzen'!O122&gt;0,'4 - Prijzen'!O122,"")</f>
        <v>49.666666666666664</v>
      </c>
      <c r="AU118" s="8">
        <f>IF('4 - Prijzen'!P122&gt;0,'4 - Prijzen'!P122,"")</f>
        <v>42</v>
      </c>
      <c r="AV118" s="8">
        <f>IF('4 - Prijzen'!BC122&gt;0,'4 - Prijzen'!BC122,"")</f>
        <v>206.09416704459559</v>
      </c>
      <c r="AW118" s="8">
        <f>IF('4 - Prijzen'!BD122&gt;0,'4 - Prijzen'!BD122,"")</f>
        <v>206</v>
      </c>
      <c r="AX118" s="8" t="str">
        <f>IF('4 - Prijzen'!BE122&gt;0,'4 - Prijzen'!BE122,"")</f>
        <v/>
      </c>
      <c r="AY118" s="8">
        <f>IF('4 - Prijzen'!BF122&gt;0,'4 - Prijzen'!BF122,"")</f>
        <v>262.31260096130023</v>
      </c>
      <c r="AZ118" s="8">
        <f>IF('4 - Prijzen'!BG122&gt;0,'4 - Prijzen'!BG122,"")</f>
        <v>179.84180480157224</v>
      </c>
      <c r="BA118" s="8">
        <f>IF('4 - Prijzen'!BV122&gt;0,'4 - Prijzen'!BV122,"")</f>
        <v>230.5</v>
      </c>
      <c r="BB118" s="8">
        <f>IF('4 - Prijzen'!BW122&gt;0,'4 - Prijzen'!BW122,"")</f>
        <v>243</v>
      </c>
      <c r="BE118" s="11">
        <f t="shared" si="39"/>
        <v>49.666666666666664</v>
      </c>
      <c r="BF118" s="8">
        <f t="shared" si="48"/>
        <v>206.09416704459559</v>
      </c>
      <c r="BG118" s="11">
        <f t="shared" si="63"/>
        <v>230.5</v>
      </c>
      <c r="BH118" s="11"/>
      <c r="BI118" s="87">
        <f t="shared" si="34"/>
        <v>0.629</v>
      </c>
      <c r="BJ118" s="87">
        <f t="shared" si="35"/>
        <v>0.66666666666666663</v>
      </c>
      <c r="BK118" s="84">
        <f t="shared" si="33"/>
        <v>0.8763333333333333</v>
      </c>
      <c r="BL118" s="89"/>
      <c r="BM118" s="8">
        <f t="shared" si="40"/>
        <v>243795.54385185181</v>
      </c>
      <c r="BN118" s="8">
        <f t="shared" si="41"/>
        <v>59976.837555555547</v>
      </c>
      <c r="BO118" s="8">
        <f t="shared" si="42"/>
        <v>53535.203333333331</v>
      </c>
      <c r="BP118" s="8">
        <f t="shared" si="43"/>
        <v>130283.50296296294</v>
      </c>
      <c r="BR118" s="8">
        <f t="shared" si="49"/>
        <v>216548.01887570997</v>
      </c>
      <c r="BS118" s="8">
        <f t="shared" si="50"/>
        <v>233506.02733333333</v>
      </c>
      <c r="BU118" s="11">
        <f t="shared" si="64"/>
        <v>156571.18132015443</v>
      </c>
      <c r="BV118" s="11">
        <f t="shared" si="65"/>
        <v>179970.82399999999</v>
      </c>
      <c r="BX118" s="14">
        <f t="shared" si="59"/>
        <v>0.24601285408236134</v>
      </c>
      <c r="BY118" s="14">
        <f t="shared" si="60"/>
        <v>0.26514484810248812</v>
      </c>
      <c r="BZ118" s="14">
        <f t="shared" si="61"/>
        <v>0.21959057367293502</v>
      </c>
      <c r="CA118" s="14">
        <f t="shared" si="62"/>
        <v>0.25563590025560989</v>
      </c>
      <c r="CB118" s="8">
        <f t="shared" si="51"/>
        <v>636434.96151520929</v>
      </c>
      <c r="CC118" s="8">
        <f t="shared" si="52"/>
        <v>590511.87470040517</v>
      </c>
      <c r="CD118" s="8">
        <f t="shared" si="53"/>
        <v>819574.45162493223</v>
      </c>
      <c r="CE118" s="8">
        <f t="shared" si="54"/>
        <v>704012.32307374466</v>
      </c>
      <c r="CG118" s="11">
        <f t="shared" si="55"/>
        <v>590511.87470040517</v>
      </c>
      <c r="CH118" s="11">
        <f t="shared" si="56"/>
        <v>819574.45162493223</v>
      </c>
      <c r="CJ118">
        <f t="shared" si="66"/>
        <v>113.62204740214399</v>
      </c>
      <c r="CK118">
        <f t="shared" si="67"/>
        <v>146.31774308943088</v>
      </c>
      <c r="CL118">
        <f t="shared" si="57"/>
        <v>105.42344823263602</v>
      </c>
      <c r="CM118">
        <f t="shared" si="58"/>
        <v>146.31774308943091</v>
      </c>
      <c r="CN118">
        <f t="shared" si="36"/>
        <v>90</v>
      </c>
      <c r="CO118">
        <f t="shared" si="36"/>
        <v>110</v>
      </c>
      <c r="CP118" s="8">
        <f t="shared" si="37"/>
        <v>590511.87470040517</v>
      </c>
      <c r="CQ118" s="8">
        <f t="shared" si="38"/>
        <v>819574.45162493223</v>
      </c>
    </row>
    <row r="119" spans="1:95" x14ac:dyDescent="0.25">
      <c r="A119">
        <v>1711</v>
      </c>
      <c r="B119" s="8">
        <f>'2 - Eltis SlaveAssessment'!BX119</f>
        <v>2273</v>
      </c>
      <c r="C119" s="8">
        <f>'2 - Eltis SlaveAssessment'!BY119</f>
        <v>1993</v>
      </c>
      <c r="D119" s="8">
        <f>'2 - Eltis SlaveAssessment'!AT119</f>
        <v>1491</v>
      </c>
      <c r="E119" s="8">
        <f>'2 - Eltis SlaveAssessment'!AU119</f>
        <v>1367</v>
      </c>
      <c r="F119" s="8">
        <f>'2 - Eltis SlaveAssessment'!AV119</f>
        <v>0</v>
      </c>
      <c r="G119" s="8">
        <f>'2 - Eltis SlaveAssessment'!AW119</f>
        <v>0</v>
      </c>
      <c r="H119" s="8">
        <f>'2 - Eltis SlaveAssessment'!BJ119+'2 - Eltis SlaveAssessment'!BL119+'2 - Eltis SlaveAssessment'!BN119+'2 - Eltis SlaveAssessment'!BP119+'2 - Eltis SlaveAssessment'!BR119</f>
        <v>0</v>
      </c>
      <c r="I119" s="8">
        <f>'2 - Eltis SlaveAssessment'!BK119+'2 - Eltis SlaveAssessment'!BM119+'2 - Eltis SlaveAssessment'!BO119+'2 - Eltis SlaveAssessment'!BQ119+'2 - Eltis SlaveAssessment'!BS119</f>
        <v>0</v>
      </c>
      <c r="J119" s="8">
        <f>'2 - Eltis SlaveAssessment'!N119+'2 - Eltis SlaveAssessment'!P119+'2 - Eltis SlaveAssessment'!R119+'2 - Eltis SlaveAssessment'!T119+'2 - Eltis SlaveAssessment'!V119+'2 - Eltis SlaveAssessment'!X119+'2 - Eltis SlaveAssessment'!Z119+'2 - Eltis SlaveAssessment'!AB119+'2 - Eltis SlaveAssessment'!AD119+'2 - Eltis SlaveAssessment'!AF119+'2 - Eltis SlaveAssessment'!AH119+'2 - Eltis SlaveAssessment'!AJ119+'2 - Eltis SlaveAssessment'!AL119+'2 - Eltis SlaveAssessment'!AN119+'2 - Eltis SlaveAssessment'!AP119+'2 - Eltis SlaveAssessment'!AR119+'2 - Eltis SlaveAssessment'!AX119+'2 - Eltis SlaveAssessment'!AZ119+'2 - Eltis SlaveAssessment'!BB119+'2 - Eltis SlaveAssessment'!BD119+'2 - Eltis SlaveAssessment'!BF119+'2 - Eltis SlaveAssessment'!BH119</f>
        <v>782</v>
      </c>
      <c r="K119" s="8">
        <f>'2 - Eltis SlaveAssessment'!O119+'2 - Eltis SlaveAssessment'!Q119+'2 - Eltis SlaveAssessment'!S119+'2 - Eltis SlaveAssessment'!U119+'2 - Eltis SlaveAssessment'!W119+'2 - Eltis SlaveAssessment'!Y119+'2 - Eltis SlaveAssessment'!AA119+'2 - Eltis SlaveAssessment'!AC119+'2 - Eltis SlaveAssessment'!AE119+'2 - Eltis SlaveAssessment'!AG119+'2 - Eltis SlaveAssessment'!AI119+'2 - Eltis SlaveAssessment'!AK119+'2 - Eltis SlaveAssessment'!AM119+'2 - Eltis SlaveAssessment'!AO119+'2 - Eltis SlaveAssessment'!AQ119+'2 - Eltis SlaveAssessment'!AS119+'2 - Eltis SlaveAssessment'!AY119+'2 - Eltis SlaveAssessment'!BA119+'2 - Eltis SlaveAssessment'!BC119+'2 - Eltis SlaveAssessment'!BE119+'2 - Eltis SlaveAssessment'!BG119+'2 - Eltis SlaveAssessment'!BI119</f>
        <v>626</v>
      </c>
      <c r="M119" s="8">
        <f>'1 - Eltis SlaveVoyages'!GF119</f>
        <v>2273</v>
      </c>
      <c r="N119" s="8">
        <f>'1 - Eltis SlaveVoyages'!GG119</f>
        <v>1993</v>
      </c>
      <c r="O119" s="8">
        <f>'1 - Eltis SlaveVoyages'!BZ119</f>
        <v>1491</v>
      </c>
      <c r="P119" s="8">
        <f>'1 - Eltis SlaveVoyages'!CA119</f>
        <v>1367</v>
      </c>
      <c r="Q119" s="8">
        <f>'1 - Eltis SlaveVoyages'!CB119</f>
        <v>0</v>
      </c>
      <c r="R119" s="8">
        <f>'1 - Eltis SlaveVoyages'!CC119</f>
        <v>0</v>
      </c>
      <c r="S119" s="8">
        <f>'1 - Eltis SlaveVoyages'!EL119+'1 - Eltis SlaveVoyages'!EN119+'1 - Eltis SlaveVoyages'!EP119+'1 - Eltis SlaveVoyages'!ER119+'1 - Eltis SlaveVoyages'!ET119</f>
        <v>0</v>
      </c>
      <c r="T119" s="8">
        <f>'1 - Eltis SlaveVoyages'!EM119+'1 - Eltis SlaveVoyages'!EO119+'1 - Eltis SlaveVoyages'!EQ119+'1 - Eltis SlaveVoyages'!ES119+'1 - Eltis SlaveVoyages'!EU119</f>
        <v>0</v>
      </c>
      <c r="U119" s="8">
        <f>'1 - Eltis SlaveVoyages'!BR119+'1 - Eltis SlaveVoyages'!BT119+'1 - Eltis SlaveVoyages'!BV119+'1 - Eltis SlaveVoyages'!CF119+'1 - Eltis SlaveVoyages'!CH119+'1 - Eltis SlaveVoyages'!CJ119+'1 - Eltis SlaveVoyages'!CL119+'1 - Eltis SlaveVoyages'!CN119+'1 - Eltis SlaveVoyages'!CP119+'1 - Eltis SlaveVoyages'!CR119+'1 - Eltis SlaveVoyages'!CT119+'1 - Eltis SlaveVoyages'!CV119+'1 - Eltis SlaveVoyages'!CX119+'1 - Eltis SlaveVoyages'!CZ119+'1 - Eltis SlaveVoyages'!DB119+'1 - Eltis SlaveVoyages'!DD119+'1 - Eltis SlaveVoyages'!DF119+'1 - Eltis SlaveVoyages'!DH119+'1 - Eltis SlaveVoyages'!DJ119+'1 - Eltis SlaveVoyages'!DL119+'1 - Eltis SlaveVoyages'!DN119+'1 - Eltis SlaveVoyages'!DP119+'1 - Eltis SlaveVoyages'!DR119+'1 - Eltis SlaveVoyages'!DT119+'1 - Eltis SlaveVoyages'!DV119+'1 - Eltis SlaveVoyages'!DX119+'1 - Eltis SlaveVoyages'!DZ119+'1 - Eltis SlaveVoyages'!EB119+'1 - Eltis SlaveVoyages'!ED119+'1 - Eltis SlaveVoyages'!EF119+'1 - Eltis SlaveVoyages'!EH119+'1 - Eltis SlaveVoyages'!EJ119+'1 - Eltis SlaveVoyages'!FP119+'1 - Eltis SlaveVoyages'!FT119+'1 - Eltis SlaveVoyages'!FV119</f>
        <v>782</v>
      </c>
      <c r="V119" s="8">
        <f>'1 - Eltis SlaveVoyages'!BS119+'1 - Eltis SlaveVoyages'!BU119+'1 - Eltis SlaveVoyages'!BW119+'1 - Eltis SlaveVoyages'!CG119+'1 - Eltis SlaveVoyages'!CI119+'1 - Eltis SlaveVoyages'!CK119+'1 - Eltis SlaveVoyages'!CM119+'1 - Eltis SlaveVoyages'!CO119+'1 - Eltis SlaveVoyages'!CQ119+'1 - Eltis SlaveVoyages'!CS119+'1 - Eltis SlaveVoyages'!CU119+'1 - Eltis SlaveVoyages'!CW119+'1 - Eltis SlaveVoyages'!CY119+'1 - Eltis SlaveVoyages'!DA119+'1 - Eltis SlaveVoyages'!DC119+'1 - Eltis SlaveVoyages'!DE119+'1 - Eltis SlaveVoyages'!DG119+'1 - Eltis SlaveVoyages'!DI119+'1 - Eltis SlaveVoyages'!DK119+'1 - Eltis SlaveVoyages'!DM119+'1 - Eltis SlaveVoyages'!DO119+'1 - Eltis SlaveVoyages'!DQ119+'1 - Eltis SlaveVoyages'!DS119+'1 - Eltis SlaveVoyages'!DU119+'1 - Eltis SlaveVoyages'!DW119+'1 - Eltis SlaveVoyages'!DY119+'1 - Eltis SlaveVoyages'!EA119+'1 - Eltis SlaveVoyages'!EC119+'1 - Eltis SlaveVoyages'!EE119+'1 - Eltis SlaveVoyages'!EG119+'1 - Eltis SlaveVoyages'!EI119+'1 - Eltis SlaveVoyages'!EK119+'1 - Eltis SlaveVoyages'!FQ119+'1 - Eltis SlaveVoyages'!FU119+'1 - Eltis SlaveVoyages'!FW119</f>
        <v>626</v>
      </c>
      <c r="X119" s="8">
        <f>'3 - Paesie'!AB41</f>
        <v>1833.3333333333333</v>
      </c>
      <c r="Y119" s="8">
        <f>'3 - Paesie'!AC41</f>
        <v>1941.1764705882356</v>
      </c>
      <c r="Z119" s="8">
        <f>'3 - Paesie'!AD41</f>
        <v>1885.714285714286</v>
      </c>
      <c r="AA119" s="8">
        <f>'3 - Paesie'!AE41</f>
        <v>1225.0565610859728</v>
      </c>
      <c r="AB119" s="8">
        <f>'3 - Paesie'!AF41</f>
        <v>1375.7319669949429</v>
      </c>
      <c r="AC119" s="8">
        <f>'3 - Paesie'!AG41</f>
        <v>1260.0581771170009</v>
      </c>
      <c r="AE119" s="11">
        <f t="shared" si="20"/>
        <v>4106.333333333333</v>
      </c>
      <c r="AG119" s="51">
        <f t="shared" si="21"/>
        <v>4106.333333333333</v>
      </c>
      <c r="AH119" s="52">
        <f t="shared" si="22"/>
        <v>3218.056561085973</v>
      </c>
      <c r="AI119" s="52">
        <f t="shared" si="23"/>
        <v>1491</v>
      </c>
      <c r="AJ119" s="52">
        <f t="shared" si="24"/>
        <v>1367</v>
      </c>
      <c r="AK119" s="52">
        <f t="shared" si="25"/>
        <v>0</v>
      </c>
      <c r="AL119" s="52">
        <f t="shared" si="26"/>
        <v>0</v>
      </c>
      <c r="AM119" s="52">
        <f t="shared" si="27"/>
        <v>0</v>
      </c>
      <c r="AN119" s="52">
        <f t="shared" si="28"/>
        <v>0</v>
      </c>
      <c r="AO119" s="52">
        <f t="shared" si="29"/>
        <v>2615.333333333333</v>
      </c>
      <c r="AP119" s="52">
        <f t="shared" si="30"/>
        <v>1851.0565610859728</v>
      </c>
      <c r="AQ119" s="52">
        <f t="shared" si="31"/>
        <v>0</v>
      </c>
      <c r="AR119" s="56">
        <f t="shared" si="32"/>
        <v>0</v>
      </c>
      <c r="AT119" s="8">
        <f>IF('4 - Prijzen'!O123&gt;0,'4 - Prijzen'!O123,"")</f>
        <v>49.666666666666664</v>
      </c>
      <c r="AU119" s="8">
        <f>IF('4 - Prijzen'!P123&gt;0,'4 - Prijzen'!P123,"")</f>
        <v>63</v>
      </c>
      <c r="AV119" s="8">
        <f>IF('4 - Prijzen'!BC123&gt;0,'4 - Prijzen'!BC123,"")</f>
        <v>198.49085200418631</v>
      </c>
      <c r="AW119" s="8">
        <f>IF('4 - Prijzen'!BD123&gt;0,'4 - Prijzen'!BD123,"")</f>
        <v>217</v>
      </c>
      <c r="AX119" s="8" t="str">
        <f>IF('4 - Prijzen'!BE123&gt;0,'4 - Prijzen'!BE123,"")</f>
        <v/>
      </c>
      <c r="AY119" s="8">
        <f>IF('4 - Prijzen'!BF123&gt;0,'4 - Prijzen'!BF123,"")</f>
        <v>261.15572010802242</v>
      </c>
      <c r="AZ119" s="8">
        <f>IF('4 - Prijzen'!BG123&gt;0,'4 - Prijzen'!BG123,"")</f>
        <v>180.43908589658903</v>
      </c>
      <c r="BA119" s="8">
        <f>IF('4 - Prijzen'!BV123&gt;0,'4 - Prijzen'!BV123,"")</f>
        <v>230.83333333333334</v>
      </c>
      <c r="BB119" s="8">
        <f>IF('4 - Prijzen'!BW123&gt;0,'4 - Prijzen'!BW123,"")</f>
        <v>189</v>
      </c>
      <c r="BE119" s="11">
        <f t="shared" si="39"/>
        <v>49.666666666666664</v>
      </c>
      <c r="BF119" s="8">
        <f t="shared" si="48"/>
        <v>198.49085200418631</v>
      </c>
      <c r="BG119" s="11">
        <f t="shared" si="63"/>
        <v>230.83333333333334</v>
      </c>
      <c r="BH119" s="11"/>
      <c r="BI119" s="87">
        <f t="shared" si="34"/>
        <v>0.629</v>
      </c>
      <c r="BJ119" s="87">
        <f t="shared" si="35"/>
        <v>0.66666666666666663</v>
      </c>
      <c r="BK119" s="84">
        <f t="shared" si="33"/>
        <v>0.8763333333333333</v>
      </c>
      <c r="BL119" s="89"/>
      <c r="BM119" s="8">
        <f t="shared" si="40"/>
        <v>178726.33329629627</v>
      </c>
      <c r="BN119" s="8">
        <f t="shared" si="41"/>
        <v>64895.112333333331</v>
      </c>
      <c r="BO119" s="8">
        <f t="shared" si="42"/>
        <v>0</v>
      </c>
      <c r="BP119" s="8">
        <f t="shared" si="43"/>
        <v>113831.22096296294</v>
      </c>
      <c r="BR119" s="8">
        <f t="shared" si="49"/>
        <v>237781.65301309363</v>
      </c>
      <c r="BS119" s="8">
        <f t="shared" si="50"/>
        <v>0</v>
      </c>
      <c r="BU119" s="11">
        <f t="shared" si="64"/>
        <v>172886.54067976031</v>
      </c>
      <c r="BV119" s="11">
        <f t="shared" si="65"/>
        <v>0</v>
      </c>
      <c r="BX119" s="14">
        <f t="shared" si="59"/>
        <v>0.36309765403035965</v>
      </c>
      <c r="BY119" s="14">
        <f t="shared" si="60"/>
        <v>0.42479054486807682</v>
      </c>
      <c r="BZ119" s="14">
        <f t="shared" si="61"/>
        <v>0</v>
      </c>
      <c r="CA119" s="14">
        <f t="shared" si="62"/>
        <v>0</v>
      </c>
      <c r="CB119" s="8">
        <f t="shared" si="51"/>
        <v>476143.37013949628</v>
      </c>
      <c r="CC119" s="8">
        <f t="shared" si="52"/>
        <v>406992.44078855863</v>
      </c>
      <c r="CD119" s="8" t="str">
        <f t="shared" si="53"/>
        <v/>
      </c>
      <c r="CE119" s="8" t="str">
        <f t="shared" si="54"/>
        <v/>
      </c>
      <c r="CG119" s="11">
        <f t="shared" si="55"/>
        <v>406992.44078855863</v>
      </c>
      <c r="CH119" s="11">
        <f t="shared" si="56"/>
        <v>476143.37013949628</v>
      </c>
      <c r="CJ119">
        <f t="shared" si="66"/>
        <v>115.95341427213971</v>
      </c>
      <c r="CK119" t="str">
        <f t="shared" si="67"/>
        <v/>
      </c>
      <c r="CL119">
        <f t="shared" si="57"/>
        <v>99.113347054604759</v>
      </c>
      <c r="CM119">
        <f t="shared" si="58"/>
        <v>115.9534142721397</v>
      </c>
      <c r="CN119">
        <f t="shared" si="36"/>
        <v>90</v>
      </c>
      <c r="CO119">
        <f t="shared" si="36"/>
        <v>110</v>
      </c>
      <c r="CP119" s="8">
        <f t="shared" si="37"/>
        <v>406992.44078855863</v>
      </c>
      <c r="CQ119" s="8">
        <f t="shared" si="38"/>
        <v>476143.37013949628</v>
      </c>
    </row>
    <row r="120" spans="1:95" x14ac:dyDescent="0.25">
      <c r="A120">
        <v>1712</v>
      </c>
      <c r="B120" s="8">
        <f>'2 - Eltis SlaveAssessment'!BX120</f>
        <v>2067</v>
      </c>
      <c r="C120" s="8">
        <f>'2 - Eltis SlaveAssessment'!BY120</f>
        <v>1761</v>
      </c>
      <c r="D120" s="8">
        <f>'2 - Eltis SlaveAssessment'!AT120</f>
        <v>1196</v>
      </c>
      <c r="E120" s="8">
        <f>'2 - Eltis SlaveAssessment'!AU120</f>
        <v>1023</v>
      </c>
      <c r="F120" s="8">
        <f>'2 - Eltis SlaveAssessment'!AV120</f>
        <v>0</v>
      </c>
      <c r="G120" s="8">
        <f>'2 - Eltis SlaveAssessment'!AW120</f>
        <v>0</v>
      </c>
      <c r="H120" s="8">
        <f>'2 - Eltis SlaveAssessment'!BJ120+'2 - Eltis SlaveAssessment'!BL120+'2 - Eltis SlaveAssessment'!BN120+'2 - Eltis SlaveAssessment'!BP120+'2 - Eltis SlaveAssessment'!BR120</f>
        <v>0</v>
      </c>
      <c r="I120" s="8">
        <f>'2 - Eltis SlaveAssessment'!BK120+'2 - Eltis SlaveAssessment'!BM120+'2 - Eltis SlaveAssessment'!BO120+'2 - Eltis SlaveAssessment'!BQ120+'2 - Eltis SlaveAssessment'!BS120</f>
        <v>0</v>
      </c>
      <c r="J120" s="8">
        <f>'2 - Eltis SlaveAssessment'!N120+'2 - Eltis SlaveAssessment'!P120+'2 - Eltis SlaveAssessment'!R120+'2 - Eltis SlaveAssessment'!T120+'2 - Eltis SlaveAssessment'!V120+'2 - Eltis SlaveAssessment'!X120+'2 - Eltis SlaveAssessment'!Z120+'2 - Eltis SlaveAssessment'!AB120+'2 - Eltis SlaveAssessment'!AD120+'2 - Eltis SlaveAssessment'!AF120+'2 - Eltis SlaveAssessment'!AH120+'2 - Eltis SlaveAssessment'!AJ120+'2 - Eltis SlaveAssessment'!AL120+'2 - Eltis SlaveAssessment'!AN120+'2 - Eltis SlaveAssessment'!AP120+'2 - Eltis SlaveAssessment'!AR120+'2 - Eltis SlaveAssessment'!AX120+'2 - Eltis SlaveAssessment'!AZ120+'2 - Eltis SlaveAssessment'!BB120+'2 - Eltis SlaveAssessment'!BD120+'2 - Eltis SlaveAssessment'!BF120+'2 - Eltis SlaveAssessment'!BH120</f>
        <v>871</v>
      </c>
      <c r="K120" s="8">
        <f>'2 - Eltis SlaveAssessment'!O120+'2 - Eltis SlaveAssessment'!Q120+'2 - Eltis SlaveAssessment'!S120+'2 - Eltis SlaveAssessment'!U120+'2 - Eltis SlaveAssessment'!W120+'2 - Eltis SlaveAssessment'!Y120+'2 - Eltis SlaveAssessment'!AA120+'2 - Eltis SlaveAssessment'!AC120+'2 - Eltis SlaveAssessment'!AE120+'2 - Eltis SlaveAssessment'!AG120+'2 - Eltis SlaveAssessment'!AI120+'2 - Eltis SlaveAssessment'!AK120+'2 - Eltis SlaveAssessment'!AM120+'2 - Eltis SlaveAssessment'!AO120+'2 - Eltis SlaveAssessment'!AQ120+'2 - Eltis SlaveAssessment'!AS120+'2 - Eltis SlaveAssessment'!AY120+'2 - Eltis SlaveAssessment'!BA120+'2 - Eltis SlaveAssessment'!BC120+'2 - Eltis SlaveAssessment'!BE120+'2 - Eltis SlaveAssessment'!BG120+'2 - Eltis SlaveAssessment'!BI120</f>
        <v>738</v>
      </c>
      <c r="M120" s="8">
        <f>'1 - Eltis SlaveVoyages'!GF120</f>
        <v>2067</v>
      </c>
      <c r="N120" s="8">
        <f>'1 - Eltis SlaveVoyages'!GG120</f>
        <v>1785</v>
      </c>
      <c r="O120" s="8">
        <f>'1 - Eltis SlaveVoyages'!BZ120</f>
        <v>1196</v>
      </c>
      <c r="P120" s="8">
        <f>'1 - Eltis SlaveVoyages'!CA120</f>
        <v>1047</v>
      </c>
      <c r="Q120" s="8">
        <f>'1 - Eltis SlaveVoyages'!CB120</f>
        <v>0</v>
      </c>
      <c r="R120" s="8">
        <f>'1 - Eltis SlaveVoyages'!CC120</f>
        <v>0</v>
      </c>
      <c r="S120" s="8">
        <f>'1 - Eltis SlaveVoyages'!EL120+'1 - Eltis SlaveVoyages'!EN120+'1 - Eltis SlaveVoyages'!EP120+'1 - Eltis SlaveVoyages'!ER120+'1 - Eltis SlaveVoyages'!ET120</f>
        <v>0</v>
      </c>
      <c r="T120" s="8">
        <f>'1 - Eltis SlaveVoyages'!EM120+'1 - Eltis SlaveVoyages'!EO120+'1 - Eltis SlaveVoyages'!EQ120+'1 - Eltis SlaveVoyages'!ES120+'1 - Eltis SlaveVoyages'!EU120</f>
        <v>0</v>
      </c>
      <c r="U120" s="8">
        <f>'1 - Eltis SlaveVoyages'!BR120+'1 - Eltis SlaveVoyages'!BT120+'1 - Eltis SlaveVoyages'!BV120+'1 - Eltis SlaveVoyages'!CF120+'1 - Eltis SlaveVoyages'!CH120+'1 - Eltis SlaveVoyages'!CJ120+'1 - Eltis SlaveVoyages'!CL120+'1 - Eltis SlaveVoyages'!CN120+'1 - Eltis SlaveVoyages'!CP120+'1 - Eltis SlaveVoyages'!CR120+'1 - Eltis SlaveVoyages'!CT120+'1 - Eltis SlaveVoyages'!CV120+'1 - Eltis SlaveVoyages'!CX120+'1 - Eltis SlaveVoyages'!CZ120+'1 - Eltis SlaveVoyages'!DB120+'1 - Eltis SlaveVoyages'!DD120+'1 - Eltis SlaveVoyages'!DF120+'1 - Eltis SlaveVoyages'!DH120+'1 - Eltis SlaveVoyages'!DJ120+'1 - Eltis SlaveVoyages'!DL120+'1 - Eltis SlaveVoyages'!DN120+'1 - Eltis SlaveVoyages'!DP120+'1 - Eltis SlaveVoyages'!DR120+'1 - Eltis SlaveVoyages'!DT120+'1 - Eltis SlaveVoyages'!DV120+'1 - Eltis SlaveVoyages'!DX120+'1 - Eltis SlaveVoyages'!DZ120+'1 - Eltis SlaveVoyages'!EB120+'1 - Eltis SlaveVoyages'!ED120+'1 - Eltis SlaveVoyages'!EF120+'1 - Eltis SlaveVoyages'!EH120+'1 - Eltis SlaveVoyages'!EJ120+'1 - Eltis SlaveVoyages'!FP120+'1 - Eltis SlaveVoyages'!FT120+'1 - Eltis SlaveVoyages'!FV120</f>
        <v>871</v>
      </c>
      <c r="V120" s="8">
        <f>'1 - Eltis SlaveVoyages'!BS120+'1 - Eltis SlaveVoyages'!BU120+'1 - Eltis SlaveVoyages'!BW120+'1 - Eltis SlaveVoyages'!CG120+'1 - Eltis SlaveVoyages'!CI120+'1 - Eltis SlaveVoyages'!CK120+'1 - Eltis SlaveVoyages'!CM120+'1 - Eltis SlaveVoyages'!CO120+'1 - Eltis SlaveVoyages'!CQ120+'1 - Eltis SlaveVoyages'!CS120+'1 - Eltis SlaveVoyages'!CU120+'1 - Eltis SlaveVoyages'!CW120+'1 - Eltis SlaveVoyages'!CY120+'1 - Eltis SlaveVoyages'!DA120+'1 - Eltis SlaveVoyages'!DC120+'1 - Eltis SlaveVoyages'!DE120+'1 - Eltis SlaveVoyages'!DG120+'1 - Eltis SlaveVoyages'!DI120+'1 - Eltis SlaveVoyages'!DK120+'1 - Eltis SlaveVoyages'!DM120+'1 - Eltis SlaveVoyages'!DO120+'1 - Eltis SlaveVoyages'!DQ120+'1 - Eltis SlaveVoyages'!DS120+'1 - Eltis SlaveVoyages'!DU120+'1 - Eltis SlaveVoyages'!DW120+'1 - Eltis SlaveVoyages'!DY120+'1 - Eltis SlaveVoyages'!EA120+'1 - Eltis SlaveVoyages'!EC120+'1 - Eltis SlaveVoyages'!EE120+'1 - Eltis SlaveVoyages'!EG120+'1 - Eltis SlaveVoyages'!EI120+'1 - Eltis SlaveVoyages'!EK120+'1 - Eltis SlaveVoyages'!FQ120+'1 - Eltis SlaveVoyages'!FU120+'1 - Eltis SlaveVoyages'!FW120</f>
        <v>738</v>
      </c>
      <c r="X120" s="8">
        <f>'3 - Paesie'!AB42</f>
        <v>2000</v>
      </c>
      <c r="Y120" s="8">
        <f>'3 - Paesie'!AC42</f>
        <v>2117.6470588235293</v>
      </c>
      <c r="Z120" s="8">
        <f>'3 - Paesie'!AD42</f>
        <v>2057.1428571428573</v>
      </c>
      <c r="AA120" s="8">
        <f>'3 - Paesie'!AE42</f>
        <v>1336.4253393665158</v>
      </c>
      <c r="AB120" s="8">
        <f>'3 - Paesie'!AF42</f>
        <v>1481.1944650585476</v>
      </c>
      <c r="AC120" s="8">
        <f>'3 - Paesie'!AG42</f>
        <v>1374.6089204912737</v>
      </c>
      <c r="AE120" s="11">
        <f t="shared" si="20"/>
        <v>4067</v>
      </c>
      <c r="AG120" s="51">
        <f t="shared" si="21"/>
        <v>4067</v>
      </c>
      <c r="AH120" s="52">
        <f t="shared" si="22"/>
        <v>3121.4253393665158</v>
      </c>
      <c r="AI120" s="52">
        <f t="shared" si="23"/>
        <v>1196</v>
      </c>
      <c r="AJ120" s="52">
        <f t="shared" si="24"/>
        <v>1047</v>
      </c>
      <c r="AK120" s="52">
        <f t="shared" si="25"/>
        <v>0</v>
      </c>
      <c r="AL120" s="52">
        <f t="shared" si="26"/>
        <v>0</v>
      </c>
      <c r="AM120" s="52">
        <f t="shared" si="27"/>
        <v>0</v>
      </c>
      <c r="AN120" s="52">
        <f t="shared" si="28"/>
        <v>0</v>
      </c>
      <c r="AO120" s="52">
        <f t="shared" si="29"/>
        <v>2871</v>
      </c>
      <c r="AP120" s="52">
        <f t="shared" si="30"/>
        <v>2074.4253393665158</v>
      </c>
      <c r="AQ120" s="52">
        <f t="shared" si="31"/>
        <v>0</v>
      </c>
      <c r="AR120" s="56">
        <f t="shared" si="32"/>
        <v>0</v>
      </c>
      <c r="AT120" s="8">
        <f>IF('4 - Prijzen'!O124&gt;0,'4 - Prijzen'!O124,"")</f>
        <v>54.75</v>
      </c>
      <c r="AU120" s="8">
        <f>IF('4 - Prijzen'!P124&gt;0,'4 - Prijzen'!P124,"")</f>
        <v>63</v>
      </c>
      <c r="AV120" s="8">
        <f>IF('4 - Prijzen'!BC124&gt;0,'4 - Prijzen'!BC124,"")</f>
        <v>198.93169840136056</v>
      </c>
      <c r="AW120" s="8">
        <f>IF('4 - Prijzen'!BD124&gt;0,'4 - Prijzen'!BD124,"")</f>
        <v>217</v>
      </c>
      <c r="AX120" s="8" t="str">
        <f>IF('4 - Prijzen'!BE124&gt;0,'4 - Prijzen'!BE124,"")</f>
        <v/>
      </c>
      <c r="AY120" s="8">
        <f>IF('4 - Prijzen'!BF124&gt;0,'4 - Prijzen'!BF124,"")</f>
        <v>259.99883925474461</v>
      </c>
      <c r="AZ120" s="8">
        <f>IF('4 - Prijzen'!BG124&gt;0,'4 - Prijzen'!BG124,"")</f>
        <v>180.24814337496139</v>
      </c>
      <c r="BA120" s="8">
        <f>IF('4 - Prijzen'!BV124&gt;0,'4 - Prijzen'!BV124,"")</f>
        <v>227.125</v>
      </c>
      <c r="BB120" s="8">
        <f>IF('4 - Prijzen'!BW124&gt;0,'4 - Prijzen'!BW124,"")</f>
        <v>189</v>
      </c>
      <c r="BE120" s="11">
        <f t="shared" si="39"/>
        <v>54.75</v>
      </c>
      <c r="BF120" s="8">
        <f t="shared" si="48"/>
        <v>198.93169840136056</v>
      </c>
      <c r="BG120" s="11">
        <f t="shared" si="63"/>
        <v>227.125</v>
      </c>
      <c r="BH120" s="11"/>
      <c r="BI120" s="87">
        <f t="shared" si="34"/>
        <v>0.629</v>
      </c>
      <c r="BJ120" s="87">
        <f t="shared" si="35"/>
        <v>0.66666666666666663</v>
      </c>
      <c r="BK120" s="84">
        <f t="shared" si="33"/>
        <v>0.8763333333333333</v>
      </c>
      <c r="BL120" s="89"/>
      <c r="BM120" s="8">
        <f t="shared" si="40"/>
        <v>195131.60975</v>
      </c>
      <c r="BN120" s="8">
        <f t="shared" si="41"/>
        <v>57383.182999999997</v>
      </c>
      <c r="BO120" s="8">
        <f t="shared" si="42"/>
        <v>0</v>
      </c>
      <c r="BP120" s="8">
        <f t="shared" si="43"/>
        <v>137748.42674999998</v>
      </c>
      <c r="BR120" s="8">
        <f t="shared" si="49"/>
        <v>182524.01084891474</v>
      </c>
      <c r="BS120" s="8">
        <f t="shared" si="50"/>
        <v>0</v>
      </c>
      <c r="BU120" s="11">
        <f t="shared" si="64"/>
        <v>125140.82784891475</v>
      </c>
      <c r="BV120" s="11">
        <f t="shared" si="65"/>
        <v>0</v>
      </c>
      <c r="BX120" s="14">
        <f t="shared" si="59"/>
        <v>0.29407425620850752</v>
      </c>
      <c r="BY120" s="14">
        <f t="shared" si="60"/>
        <v>0.33542368827328273</v>
      </c>
      <c r="BZ120" s="14">
        <f t="shared" si="61"/>
        <v>0</v>
      </c>
      <c r="CA120" s="14">
        <f t="shared" si="62"/>
        <v>0</v>
      </c>
      <c r="CB120" s="8">
        <f t="shared" si="51"/>
        <v>425541.59436583298</v>
      </c>
      <c r="CC120" s="8">
        <f t="shared" si="52"/>
        <v>373082.85676877311</v>
      </c>
      <c r="CD120" s="8" t="str">
        <f t="shared" si="53"/>
        <v/>
      </c>
      <c r="CE120" s="8" t="str">
        <f t="shared" si="54"/>
        <v/>
      </c>
      <c r="CG120" s="11">
        <f t="shared" si="55"/>
        <v>373082.85676877311</v>
      </c>
      <c r="CH120" s="11">
        <f t="shared" si="56"/>
        <v>425541.59436583298</v>
      </c>
      <c r="CJ120">
        <f t="shared" si="66"/>
        <v>104.63279920477822</v>
      </c>
      <c r="CK120" t="str">
        <f t="shared" si="67"/>
        <v/>
      </c>
      <c r="CL120">
        <f t="shared" si="57"/>
        <v>91.734166896673983</v>
      </c>
      <c r="CM120">
        <f t="shared" si="58"/>
        <v>104.63279920477821</v>
      </c>
      <c r="CN120">
        <f t="shared" si="36"/>
        <v>90</v>
      </c>
      <c r="CO120">
        <f t="shared" si="36"/>
        <v>110</v>
      </c>
      <c r="CP120" s="8">
        <f t="shared" si="37"/>
        <v>373082.85676877311</v>
      </c>
      <c r="CQ120" s="8">
        <f t="shared" si="38"/>
        <v>425541.59436583298</v>
      </c>
    </row>
    <row r="121" spans="1:95" x14ac:dyDescent="0.25">
      <c r="A121">
        <v>1713</v>
      </c>
      <c r="B121" s="8">
        <f>'2 - Eltis SlaveAssessment'!BX121</f>
        <v>596</v>
      </c>
      <c r="C121" s="8">
        <f>'2 - Eltis SlaveAssessment'!BY121</f>
        <v>485</v>
      </c>
      <c r="D121" s="8">
        <f>'2 - Eltis SlaveAssessment'!AT121</f>
        <v>0</v>
      </c>
      <c r="E121" s="8">
        <f>'2 - Eltis SlaveAssessment'!AU121</f>
        <v>0</v>
      </c>
      <c r="F121" s="8">
        <f>'2 - Eltis SlaveAssessment'!AV121</f>
        <v>596</v>
      </c>
      <c r="G121" s="8">
        <f>'2 - Eltis SlaveAssessment'!AW121</f>
        <v>485</v>
      </c>
      <c r="H121" s="8">
        <f>'2 - Eltis SlaveAssessment'!BJ121+'2 - Eltis SlaveAssessment'!BL121+'2 - Eltis SlaveAssessment'!BN121+'2 - Eltis SlaveAssessment'!BP121+'2 - Eltis SlaveAssessment'!BR121</f>
        <v>0</v>
      </c>
      <c r="I121" s="8">
        <f>'2 - Eltis SlaveAssessment'!BK121+'2 - Eltis SlaveAssessment'!BM121+'2 - Eltis SlaveAssessment'!BO121+'2 - Eltis SlaveAssessment'!BQ121+'2 - Eltis SlaveAssessment'!BS121</f>
        <v>0</v>
      </c>
      <c r="J121" s="8">
        <f>'2 - Eltis SlaveAssessment'!N121+'2 - Eltis SlaveAssessment'!P121+'2 - Eltis SlaveAssessment'!R121+'2 - Eltis SlaveAssessment'!T121+'2 - Eltis SlaveAssessment'!V121+'2 - Eltis SlaveAssessment'!X121+'2 - Eltis SlaveAssessment'!Z121+'2 - Eltis SlaveAssessment'!AB121+'2 - Eltis SlaveAssessment'!AD121+'2 - Eltis SlaveAssessment'!AF121+'2 - Eltis SlaveAssessment'!AH121+'2 - Eltis SlaveAssessment'!AJ121+'2 - Eltis SlaveAssessment'!AL121+'2 - Eltis SlaveAssessment'!AN121+'2 - Eltis SlaveAssessment'!AP121+'2 - Eltis SlaveAssessment'!AR121+'2 - Eltis SlaveAssessment'!AX121+'2 - Eltis SlaveAssessment'!AZ121+'2 - Eltis SlaveAssessment'!BB121+'2 - Eltis SlaveAssessment'!BD121+'2 - Eltis SlaveAssessment'!BF121+'2 - Eltis SlaveAssessment'!BH121</f>
        <v>0</v>
      </c>
      <c r="K121" s="8">
        <f>'2 - Eltis SlaveAssessment'!O121+'2 - Eltis SlaveAssessment'!Q121+'2 - Eltis SlaveAssessment'!S121+'2 - Eltis SlaveAssessment'!U121+'2 - Eltis SlaveAssessment'!W121+'2 - Eltis SlaveAssessment'!Y121+'2 - Eltis SlaveAssessment'!AA121+'2 - Eltis SlaveAssessment'!AC121+'2 - Eltis SlaveAssessment'!AE121+'2 - Eltis SlaveAssessment'!AG121+'2 - Eltis SlaveAssessment'!AI121+'2 - Eltis SlaveAssessment'!AK121+'2 - Eltis SlaveAssessment'!AM121+'2 - Eltis SlaveAssessment'!AO121+'2 - Eltis SlaveAssessment'!AQ121+'2 - Eltis SlaveAssessment'!AS121+'2 - Eltis SlaveAssessment'!AY121+'2 - Eltis SlaveAssessment'!BA121+'2 - Eltis SlaveAssessment'!BC121+'2 - Eltis SlaveAssessment'!BE121+'2 - Eltis SlaveAssessment'!BG121+'2 - Eltis SlaveAssessment'!BI121</f>
        <v>0</v>
      </c>
      <c r="M121" s="8">
        <f>'1 - Eltis SlaveVoyages'!GF121</f>
        <v>596</v>
      </c>
      <c r="N121" s="8">
        <f>'1 - Eltis SlaveVoyages'!GG121</f>
        <v>485</v>
      </c>
      <c r="O121" s="8">
        <f>'1 - Eltis SlaveVoyages'!BZ121</f>
        <v>0</v>
      </c>
      <c r="P121" s="8">
        <f>'1 - Eltis SlaveVoyages'!CA121</f>
        <v>0</v>
      </c>
      <c r="Q121" s="8">
        <f>'1 - Eltis SlaveVoyages'!CB121</f>
        <v>596</v>
      </c>
      <c r="R121" s="8">
        <f>'1 - Eltis SlaveVoyages'!CC121</f>
        <v>485</v>
      </c>
      <c r="S121" s="8">
        <f>'1 - Eltis SlaveVoyages'!EL121+'1 - Eltis SlaveVoyages'!EN121+'1 - Eltis SlaveVoyages'!EP121+'1 - Eltis SlaveVoyages'!ER121+'1 - Eltis SlaveVoyages'!ET121</f>
        <v>0</v>
      </c>
      <c r="T121" s="8">
        <f>'1 - Eltis SlaveVoyages'!EM121+'1 - Eltis SlaveVoyages'!EO121+'1 - Eltis SlaveVoyages'!EQ121+'1 - Eltis SlaveVoyages'!ES121+'1 - Eltis SlaveVoyages'!EU121</f>
        <v>0</v>
      </c>
      <c r="U121" s="8">
        <f>'1 - Eltis SlaveVoyages'!BR121+'1 - Eltis SlaveVoyages'!BT121+'1 - Eltis SlaveVoyages'!BV121+'1 - Eltis SlaveVoyages'!CF121+'1 - Eltis SlaveVoyages'!CH121+'1 - Eltis SlaveVoyages'!CJ121+'1 - Eltis SlaveVoyages'!CL121+'1 - Eltis SlaveVoyages'!CN121+'1 - Eltis SlaveVoyages'!CP121+'1 - Eltis SlaveVoyages'!CR121+'1 - Eltis SlaveVoyages'!CT121+'1 - Eltis SlaveVoyages'!CV121+'1 - Eltis SlaveVoyages'!CX121+'1 - Eltis SlaveVoyages'!CZ121+'1 - Eltis SlaveVoyages'!DB121+'1 - Eltis SlaveVoyages'!DD121+'1 - Eltis SlaveVoyages'!DF121+'1 - Eltis SlaveVoyages'!DH121+'1 - Eltis SlaveVoyages'!DJ121+'1 - Eltis SlaveVoyages'!DL121+'1 - Eltis SlaveVoyages'!DN121+'1 - Eltis SlaveVoyages'!DP121+'1 - Eltis SlaveVoyages'!DR121+'1 - Eltis SlaveVoyages'!DT121+'1 - Eltis SlaveVoyages'!DV121+'1 - Eltis SlaveVoyages'!DX121+'1 - Eltis SlaveVoyages'!DZ121+'1 - Eltis SlaveVoyages'!EB121+'1 - Eltis SlaveVoyages'!ED121+'1 - Eltis SlaveVoyages'!EF121+'1 - Eltis SlaveVoyages'!EH121+'1 - Eltis SlaveVoyages'!EJ121+'1 - Eltis SlaveVoyages'!FP121+'1 - Eltis SlaveVoyages'!FT121+'1 - Eltis SlaveVoyages'!FV121</f>
        <v>0</v>
      </c>
      <c r="V121" s="8">
        <f>'1 - Eltis SlaveVoyages'!BS121+'1 - Eltis SlaveVoyages'!BU121+'1 - Eltis SlaveVoyages'!BW121+'1 - Eltis SlaveVoyages'!CG121+'1 - Eltis SlaveVoyages'!CI121+'1 - Eltis SlaveVoyages'!CK121+'1 - Eltis SlaveVoyages'!CM121+'1 - Eltis SlaveVoyages'!CO121+'1 - Eltis SlaveVoyages'!CQ121+'1 - Eltis SlaveVoyages'!CS121+'1 - Eltis SlaveVoyages'!CU121+'1 - Eltis SlaveVoyages'!CW121+'1 - Eltis SlaveVoyages'!CY121+'1 - Eltis SlaveVoyages'!DA121+'1 - Eltis SlaveVoyages'!DC121+'1 - Eltis SlaveVoyages'!DE121+'1 - Eltis SlaveVoyages'!DG121+'1 - Eltis SlaveVoyages'!DI121+'1 - Eltis SlaveVoyages'!DK121+'1 - Eltis SlaveVoyages'!DM121+'1 - Eltis SlaveVoyages'!DO121+'1 - Eltis SlaveVoyages'!DQ121+'1 - Eltis SlaveVoyages'!DS121+'1 - Eltis SlaveVoyages'!DU121+'1 - Eltis SlaveVoyages'!DW121+'1 - Eltis SlaveVoyages'!DY121+'1 - Eltis SlaveVoyages'!EA121+'1 - Eltis SlaveVoyages'!EC121+'1 - Eltis SlaveVoyages'!EE121+'1 - Eltis SlaveVoyages'!EG121+'1 - Eltis SlaveVoyages'!EI121+'1 - Eltis SlaveVoyages'!EK121+'1 - Eltis SlaveVoyages'!FQ121+'1 - Eltis SlaveVoyages'!FU121+'1 - Eltis SlaveVoyages'!FW121</f>
        <v>0</v>
      </c>
      <c r="X121" s="8">
        <f>'3 - Paesie'!AB43</f>
        <v>2000</v>
      </c>
      <c r="Y121" s="8">
        <f>'3 - Paesie'!AC43</f>
        <v>2117.6470588235293</v>
      </c>
      <c r="Z121" s="8">
        <f>'3 - Paesie'!AD43</f>
        <v>2057.1428571428573</v>
      </c>
      <c r="AA121" s="8">
        <f>'3 - Paesie'!AE43</f>
        <v>1336.4253393665158</v>
      </c>
      <c r="AB121" s="8">
        <f>'3 - Paesie'!AF43</f>
        <v>1481.1944650585476</v>
      </c>
      <c r="AC121" s="8">
        <f>'3 - Paesie'!AG43</f>
        <v>1374.6089204912737</v>
      </c>
      <c r="AE121" s="11">
        <f t="shared" si="20"/>
        <v>2596</v>
      </c>
      <c r="AG121" s="51">
        <f t="shared" si="21"/>
        <v>2596</v>
      </c>
      <c r="AH121" s="52">
        <f t="shared" si="22"/>
        <v>1821.4253393665158</v>
      </c>
      <c r="AI121" s="52">
        <f t="shared" si="23"/>
        <v>0</v>
      </c>
      <c r="AJ121" s="52">
        <f t="shared" si="24"/>
        <v>0</v>
      </c>
      <c r="AK121" s="52">
        <f t="shared" si="25"/>
        <v>596</v>
      </c>
      <c r="AL121" s="52">
        <f t="shared" si="26"/>
        <v>485</v>
      </c>
      <c r="AM121" s="52">
        <f t="shared" si="27"/>
        <v>0</v>
      </c>
      <c r="AN121" s="52">
        <f t="shared" si="28"/>
        <v>0</v>
      </c>
      <c r="AO121" s="52">
        <f t="shared" si="29"/>
        <v>2000</v>
      </c>
      <c r="AP121" s="52">
        <f t="shared" si="30"/>
        <v>1336.4253393665158</v>
      </c>
      <c r="AQ121" s="52">
        <f t="shared" si="31"/>
        <v>0</v>
      </c>
      <c r="AR121" s="56">
        <f t="shared" si="32"/>
        <v>0</v>
      </c>
      <c r="AT121" s="8">
        <f>IF('4 - Prijzen'!O125&gt;0,'4 - Prijzen'!O125,"")</f>
        <v>58.8</v>
      </c>
      <c r="AU121" s="8">
        <f>IF('4 - Prijzen'!P125&gt;0,'4 - Prijzen'!P125,"")</f>
        <v>63</v>
      </c>
      <c r="AV121" s="8">
        <f>IF('4 - Prijzen'!BC125&gt;0,'4 - Prijzen'!BC125,"")</f>
        <v>199.3507982947846</v>
      </c>
      <c r="AW121" s="8">
        <f>IF('4 - Prijzen'!BD125&gt;0,'4 - Prijzen'!BD125,"")</f>
        <v>217</v>
      </c>
      <c r="AX121" s="8" t="str">
        <f>IF('4 - Prijzen'!BE125&gt;0,'4 - Prijzen'!BE125,"")</f>
        <v/>
      </c>
      <c r="AY121" s="8">
        <f>IF('4 - Prijzen'!BF125&gt;0,'4 - Prijzen'!BF125,"")</f>
        <v>258.8419584014668</v>
      </c>
      <c r="AZ121" s="8">
        <f>IF('4 - Prijzen'!BG125&gt;0,'4 - Prijzen'!BG125,"")</f>
        <v>180.05140178566703</v>
      </c>
      <c r="BA121" s="8">
        <f>IF('4 - Prijzen'!BV125&gt;0,'4 - Prijzen'!BV125,"")</f>
        <v>229.42857142857142</v>
      </c>
      <c r="BB121" s="8">
        <f>IF('4 - Prijzen'!BW125&gt;0,'4 - Prijzen'!BW125,"")</f>
        <v>189</v>
      </c>
      <c r="BE121" s="11">
        <f t="shared" si="39"/>
        <v>58.8</v>
      </c>
      <c r="BF121" s="8">
        <f t="shared" si="48"/>
        <v>199.3507982947846</v>
      </c>
      <c r="BG121" s="11">
        <f t="shared" si="63"/>
        <v>229.42857142857142</v>
      </c>
      <c r="BH121" s="11"/>
      <c r="BI121" s="87">
        <f t="shared" si="34"/>
        <v>0.629</v>
      </c>
      <c r="BJ121" s="87">
        <f t="shared" si="35"/>
        <v>0.66666666666666663</v>
      </c>
      <c r="BK121" s="84">
        <f t="shared" si="33"/>
        <v>0.8763333333333333</v>
      </c>
      <c r="BL121" s="89"/>
      <c r="BM121" s="8">
        <f t="shared" si="40"/>
        <v>133767.72639999999</v>
      </c>
      <c r="BN121" s="8">
        <f t="shared" si="41"/>
        <v>0</v>
      </c>
      <c r="BO121" s="8">
        <f t="shared" si="42"/>
        <v>30710.926399999997</v>
      </c>
      <c r="BP121" s="8">
        <f t="shared" si="43"/>
        <v>103056.8</v>
      </c>
      <c r="BR121" s="8">
        <f t="shared" si="49"/>
        <v>0</v>
      </c>
      <c r="BS121" s="8">
        <f t="shared" si="50"/>
        <v>97512.113809523798</v>
      </c>
      <c r="BU121" s="11">
        <f t="shared" si="64"/>
        <v>0</v>
      </c>
      <c r="BV121" s="11">
        <f t="shared" si="65"/>
        <v>66801.187409523802</v>
      </c>
      <c r="BX121" s="14">
        <f t="shared" si="59"/>
        <v>0</v>
      </c>
      <c r="BY121" s="14">
        <f t="shared" si="60"/>
        <v>0</v>
      </c>
      <c r="BZ121" s="14">
        <f t="shared" si="61"/>
        <v>0.2295839753466872</v>
      </c>
      <c r="CA121" s="14">
        <f t="shared" si="62"/>
        <v>0.26627498229967583</v>
      </c>
      <c r="CB121" s="8" t="str">
        <f t="shared" si="51"/>
        <v/>
      </c>
      <c r="CC121" s="8" t="str">
        <f t="shared" si="52"/>
        <v/>
      </c>
      <c r="CD121" s="8">
        <f t="shared" si="53"/>
        <v>290966.24583074462</v>
      </c>
      <c r="CE121" s="8">
        <f t="shared" si="54"/>
        <v>250872.93906696516</v>
      </c>
      <c r="CG121" s="11">
        <f t="shared" si="55"/>
        <v>250872.93906696516</v>
      </c>
      <c r="CH121" s="11">
        <f t="shared" si="56"/>
        <v>290966.24583074462</v>
      </c>
      <c r="CJ121" t="str">
        <f t="shared" si="66"/>
        <v/>
      </c>
      <c r="CK121">
        <f t="shared" si="67"/>
        <v>112.0825292106104</v>
      </c>
      <c r="CL121">
        <f t="shared" si="57"/>
        <v>96.63826620453203</v>
      </c>
      <c r="CM121">
        <f t="shared" si="58"/>
        <v>112.0825292106104</v>
      </c>
      <c r="CN121">
        <f t="shared" si="36"/>
        <v>90</v>
      </c>
      <c r="CO121">
        <f t="shared" si="36"/>
        <v>110</v>
      </c>
      <c r="CP121" s="8">
        <f t="shared" si="37"/>
        <v>250872.93906696516</v>
      </c>
      <c r="CQ121" s="8">
        <f t="shared" si="38"/>
        <v>290966.24583074462</v>
      </c>
    </row>
    <row r="122" spans="1:95" x14ac:dyDescent="0.25">
      <c r="A122">
        <v>1714</v>
      </c>
      <c r="B122" s="8">
        <f>'2 - Eltis SlaveAssessment'!BX122</f>
        <v>2778</v>
      </c>
      <c r="C122" s="8">
        <f>'2 - Eltis SlaveAssessment'!BY122</f>
        <v>2331</v>
      </c>
      <c r="D122" s="8">
        <f>'2 - Eltis SlaveAssessment'!AT122</f>
        <v>1205</v>
      </c>
      <c r="E122" s="8">
        <f>'2 - Eltis SlaveAssessment'!AU122</f>
        <v>1056</v>
      </c>
      <c r="F122" s="8">
        <f>'2 - Eltis SlaveAssessment'!AV122</f>
        <v>1021</v>
      </c>
      <c r="G122" s="8">
        <f>'2 - Eltis SlaveAssessment'!AW122</f>
        <v>833</v>
      </c>
      <c r="H122" s="8">
        <f>'2 - Eltis SlaveAssessment'!BJ122+'2 - Eltis SlaveAssessment'!BL122+'2 - Eltis SlaveAssessment'!BN122+'2 - Eltis SlaveAssessment'!BP122+'2 - Eltis SlaveAssessment'!BR122</f>
        <v>0</v>
      </c>
      <c r="I122" s="8">
        <f>'2 - Eltis SlaveAssessment'!BK122+'2 - Eltis SlaveAssessment'!BM122+'2 - Eltis SlaveAssessment'!BO122+'2 - Eltis SlaveAssessment'!BQ122+'2 - Eltis SlaveAssessment'!BS122</f>
        <v>0</v>
      </c>
      <c r="J122" s="8">
        <f>'2 - Eltis SlaveAssessment'!N122+'2 - Eltis SlaveAssessment'!P122+'2 - Eltis SlaveAssessment'!R122+'2 - Eltis SlaveAssessment'!T122+'2 - Eltis SlaveAssessment'!V122+'2 - Eltis SlaveAssessment'!X122+'2 - Eltis SlaveAssessment'!Z122+'2 - Eltis SlaveAssessment'!AB122+'2 - Eltis SlaveAssessment'!AD122+'2 - Eltis SlaveAssessment'!AF122+'2 - Eltis SlaveAssessment'!AH122+'2 - Eltis SlaveAssessment'!AJ122+'2 - Eltis SlaveAssessment'!AL122+'2 - Eltis SlaveAssessment'!AN122+'2 - Eltis SlaveAssessment'!AP122+'2 - Eltis SlaveAssessment'!AR122+'2 - Eltis SlaveAssessment'!AX122+'2 - Eltis SlaveAssessment'!AZ122+'2 - Eltis SlaveAssessment'!BB122+'2 - Eltis SlaveAssessment'!BD122+'2 - Eltis SlaveAssessment'!BF122+'2 - Eltis SlaveAssessment'!BH122</f>
        <v>552</v>
      </c>
      <c r="K122" s="8">
        <f>'2 - Eltis SlaveAssessment'!O122+'2 - Eltis SlaveAssessment'!Q122+'2 - Eltis SlaveAssessment'!S122+'2 - Eltis SlaveAssessment'!U122+'2 - Eltis SlaveAssessment'!W122+'2 - Eltis SlaveAssessment'!Y122+'2 - Eltis SlaveAssessment'!AA122+'2 - Eltis SlaveAssessment'!AC122+'2 - Eltis SlaveAssessment'!AE122+'2 - Eltis SlaveAssessment'!AG122+'2 - Eltis SlaveAssessment'!AI122+'2 - Eltis SlaveAssessment'!AK122+'2 - Eltis SlaveAssessment'!AM122+'2 - Eltis SlaveAssessment'!AO122+'2 - Eltis SlaveAssessment'!AQ122+'2 - Eltis SlaveAssessment'!AS122+'2 - Eltis SlaveAssessment'!AY122+'2 - Eltis SlaveAssessment'!BA122+'2 - Eltis SlaveAssessment'!BC122+'2 - Eltis SlaveAssessment'!BE122+'2 - Eltis SlaveAssessment'!BG122+'2 - Eltis SlaveAssessment'!BI122</f>
        <v>442</v>
      </c>
      <c r="M122" s="8">
        <f>'1 - Eltis SlaveVoyages'!GF122</f>
        <v>2765</v>
      </c>
      <c r="N122" s="8">
        <f>'1 - Eltis SlaveVoyages'!GG122</f>
        <v>2380</v>
      </c>
      <c r="O122" s="8">
        <f>'1 - Eltis SlaveVoyages'!BZ122</f>
        <v>1192</v>
      </c>
      <c r="P122" s="8">
        <f>'1 - Eltis SlaveVoyages'!CA122</f>
        <v>1105</v>
      </c>
      <c r="Q122" s="8">
        <f>'1 - Eltis SlaveVoyages'!CB122</f>
        <v>1021</v>
      </c>
      <c r="R122" s="8">
        <f>'1 - Eltis SlaveVoyages'!CC122</f>
        <v>833</v>
      </c>
      <c r="S122" s="8">
        <f>'1 - Eltis SlaveVoyages'!EL122+'1 - Eltis SlaveVoyages'!EN122+'1 - Eltis SlaveVoyages'!EP122+'1 - Eltis SlaveVoyages'!ER122+'1 - Eltis SlaveVoyages'!ET122</f>
        <v>0</v>
      </c>
      <c r="T122" s="8">
        <f>'1 - Eltis SlaveVoyages'!EM122+'1 - Eltis SlaveVoyages'!EO122+'1 - Eltis SlaveVoyages'!EQ122+'1 - Eltis SlaveVoyages'!ES122+'1 - Eltis SlaveVoyages'!EU122</f>
        <v>0</v>
      </c>
      <c r="U122" s="8">
        <f>'1 - Eltis SlaveVoyages'!BR122+'1 - Eltis SlaveVoyages'!BT122+'1 - Eltis SlaveVoyages'!BV122+'1 - Eltis SlaveVoyages'!CF122+'1 - Eltis SlaveVoyages'!CH122+'1 - Eltis SlaveVoyages'!CJ122+'1 - Eltis SlaveVoyages'!CL122+'1 - Eltis SlaveVoyages'!CN122+'1 - Eltis SlaveVoyages'!CP122+'1 - Eltis SlaveVoyages'!CR122+'1 - Eltis SlaveVoyages'!CT122+'1 - Eltis SlaveVoyages'!CV122+'1 - Eltis SlaveVoyages'!CX122+'1 - Eltis SlaveVoyages'!CZ122+'1 - Eltis SlaveVoyages'!DB122+'1 - Eltis SlaveVoyages'!DD122+'1 - Eltis SlaveVoyages'!DF122+'1 - Eltis SlaveVoyages'!DH122+'1 - Eltis SlaveVoyages'!DJ122+'1 - Eltis SlaveVoyages'!DL122+'1 - Eltis SlaveVoyages'!DN122+'1 - Eltis SlaveVoyages'!DP122+'1 - Eltis SlaveVoyages'!DR122+'1 - Eltis SlaveVoyages'!DT122+'1 - Eltis SlaveVoyages'!DV122+'1 - Eltis SlaveVoyages'!DX122+'1 - Eltis SlaveVoyages'!DZ122+'1 - Eltis SlaveVoyages'!EB122+'1 - Eltis SlaveVoyages'!ED122+'1 - Eltis SlaveVoyages'!EF122+'1 - Eltis SlaveVoyages'!EH122+'1 - Eltis SlaveVoyages'!EJ122+'1 - Eltis SlaveVoyages'!FP122+'1 - Eltis SlaveVoyages'!FT122+'1 - Eltis SlaveVoyages'!FV122</f>
        <v>552</v>
      </c>
      <c r="V122" s="8">
        <f>'1 - Eltis SlaveVoyages'!BS122+'1 - Eltis SlaveVoyages'!BU122+'1 - Eltis SlaveVoyages'!BW122+'1 - Eltis SlaveVoyages'!CG122+'1 - Eltis SlaveVoyages'!CI122+'1 - Eltis SlaveVoyages'!CK122+'1 - Eltis SlaveVoyages'!CM122+'1 - Eltis SlaveVoyages'!CO122+'1 - Eltis SlaveVoyages'!CQ122+'1 - Eltis SlaveVoyages'!CS122+'1 - Eltis SlaveVoyages'!CU122+'1 - Eltis SlaveVoyages'!CW122+'1 - Eltis SlaveVoyages'!CY122+'1 - Eltis SlaveVoyages'!DA122+'1 - Eltis SlaveVoyages'!DC122+'1 - Eltis SlaveVoyages'!DE122+'1 - Eltis SlaveVoyages'!DG122+'1 - Eltis SlaveVoyages'!DI122+'1 - Eltis SlaveVoyages'!DK122+'1 - Eltis SlaveVoyages'!DM122+'1 - Eltis SlaveVoyages'!DO122+'1 - Eltis SlaveVoyages'!DQ122+'1 - Eltis SlaveVoyages'!DS122+'1 - Eltis SlaveVoyages'!DU122+'1 - Eltis SlaveVoyages'!DW122+'1 - Eltis SlaveVoyages'!DY122+'1 - Eltis SlaveVoyages'!EA122+'1 - Eltis SlaveVoyages'!EC122+'1 - Eltis SlaveVoyages'!EE122+'1 - Eltis SlaveVoyages'!EG122+'1 - Eltis SlaveVoyages'!EI122+'1 - Eltis SlaveVoyages'!EK122+'1 - Eltis SlaveVoyages'!FQ122+'1 - Eltis SlaveVoyages'!FU122+'1 - Eltis SlaveVoyages'!FW122</f>
        <v>442</v>
      </c>
      <c r="X122" s="8">
        <f>'3 - Paesie'!AB44</f>
        <v>4333.333333333333</v>
      </c>
      <c r="Y122" s="8">
        <f>'3 - Paesie'!AC44</f>
        <v>4588.2352941176468</v>
      </c>
      <c r="Z122" s="8">
        <f>'3 - Paesie'!AD44</f>
        <v>4457.1428571428569</v>
      </c>
      <c r="AA122" s="8">
        <f>'3 - Paesie'!AE44</f>
        <v>2895.5882352941176</v>
      </c>
      <c r="AB122" s="8">
        <f>'3 - Paesie'!AF44</f>
        <v>3198.808637379002</v>
      </c>
      <c r="AC122" s="8">
        <f>'3 - Paesie'!AG44</f>
        <v>2978.3193277310925</v>
      </c>
      <c r="AE122" s="11">
        <f t="shared" si="20"/>
        <v>7098.333333333333</v>
      </c>
      <c r="AG122" s="51">
        <f t="shared" si="21"/>
        <v>7098.333333333333</v>
      </c>
      <c r="AH122" s="52">
        <f t="shared" si="22"/>
        <v>5275.5882352941171</v>
      </c>
      <c r="AI122" s="52">
        <f t="shared" si="23"/>
        <v>1192</v>
      </c>
      <c r="AJ122" s="52">
        <f t="shared" si="24"/>
        <v>1105</v>
      </c>
      <c r="AK122" s="52">
        <f t="shared" si="25"/>
        <v>1021</v>
      </c>
      <c r="AL122" s="52">
        <f t="shared" si="26"/>
        <v>833</v>
      </c>
      <c r="AM122" s="52">
        <f t="shared" si="27"/>
        <v>0</v>
      </c>
      <c r="AN122" s="52">
        <f t="shared" si="28"/>
        <v>0</v>
      </c>
      <c r="AO122" s="52">
        <f t="shared" si="29"/>
        <v>4885.333333333333</v>
      </c>
      <c r="AP122" s="52">
        <f t="shared" si="30"/>
        <v>3337.5882352941176</v>
      </c>
      <c r="AQ122" s="52">
        <f t="shared" si="31"/>
        <v>0</v>
      </c>
      <c r="AR122" s="56">
        <f t="shared" si="32"/>
        <v>0</v>
      </c>
      <c r="AT122" s="8">
        <f>IF('4 - Prijzen'!O126&gt;0,'4 - Prijzen'!O126,"")</f>
        <v>58.8</v>
      </c>
      <c r="AU122" s="8">
        <f>IF('4 - Prijzen'!P126&gt;0,'4 - Prijzen'!P126,"")</f>
        <v>63</v>
      </c>
      <c r="AV122" s="8">
        <f>IF('4 - Prijzen'!BC126&gt;0,'4 - Prijzen'!BC126,"")</f>
        <v>201.31050033515845</v>
      </c>
      <c r="AW122" s="8">
        <f>IF('4 - Prijzen'!BD126&gt;0,'4 - Prijzen'!BD126,"")</f>
        <v>217</v>
      </c>
      <c r="AX122" s="8" t="str">
        <f>IF('4 - Prijzen'!BE126&gt;0,'4 - Prijzen'!BE126,"")</f>
        <v/>
      </c>
      <c r="AY122" s="8">
        <f>IF('4 - Prijzen'!BF126&gt;0,'4 - Prijzen'!BF126,"")</f>
        <v>257.68507754818899</v>
      </c>
      <c r="AZ122" s="8">
        <f>IF('4 - Prijzen'!BG126&gt;0,'4 - Prijzen'!BG126,"")</f>
        <v>180.26548743555932</v>
      </c>
      <c r="BA122" s="8">
        <f>IF('4 - Prijzen'!BV126&gt;0,'4 - Prijzen'!BV126,"")</f>
        <v>218</v>
      </c>
      <c r="BB122" s="8">
        <f>IF('4 - Prijzen'!BW126&gt;0,'4 - Prijzen'!BW126,"")</f>
        <v>189</v>
      </c>
      <c r="BE122" s="11">
        <f t="shared" si="39"/>
        <v>58.8</v>
      </c>
      <c r="BF122" s="8">
        <f t="shared" si="48"/>
        <v>201.31050033515845</v>
      </c>
      <c r="BG122" s="11">
        <f t="shared" si="63"/>
        <v>218</v>
      </c>
      <c r="BH122" s="11"/>
      <c r="BI122" s="87">
        <f t="shared" si="34"/>
        <v>0.629</v>
      </c>
      <c r="BJ122" s="87">
        <f t="shared" si="35"/>
        <v>0.66666666666666663</v>
      </c>
      <c r="BK122" s="84">
        <f t="shared" si="33"/>
        <v>0.8763333333333333</v>
      </c>
      <c r="BL122" s="89"/>
      <c r="BM122" s="8">
        <f t="shared" si="40"/>
        <v>365765.75933333329</v>
      </c>
      <c r="BN122" s="8">
        <f t="shared" si="41"/>
        <v>61421.852799999993</v>
      </c>
      <c r="BO122" s="8">
        <f t="shared" si="42"/>
        <v>52610.496399999996</v>
      </c>
      <c r="BP122" s="8">
        <f t="shared" si="43"/>
        <v>251733.41013333329</v>
      </c>
      <c r="BR122" s="8">
        <f t="shared" si="49"/>
        <v>194938.68748205013</v>
      </c>
      <c r="BS122" s="8">
        <f t="shared" si="50"/>
        <v>159136.87533333333</v>
      </c>
      <c r="BU122" s="11">
        <f t="shared" si="64"/>
        <v>133516.83468205013</v>
      </c>
      <c r="BV122" s="11">
        <f t="shared" si="65"/>
        <v>106526.37893333333</v>
      </c>
      <c r="BX122" s="14">
        <f t="shared" si="59"/>
        <v>0.16792674336698757</v>
      </c>
      <c r="BY122" s="14">
        <f t="shared" si="60"/>
        <v>0.20945531582761892</v>
      </c>
      <c r="BZ122" s="14">
        <f t="shared" si="61"/>
        <v>0.1438365813571261</v>
      </c>
      <c r="CA122" s="14">
        <f t="shared" si="62"/>
        <v>0.15789708423928195</v>
      </c>
      <c r="CB122" s="8">
        <f t="shared" si="51"/>
        <v>795089.76357781247</v>
      </c>
      <c r="CC122" s="8">
        <f t="shared" si="52"/>
        <v>637447.82105188526</v>
      </c>
      <c r="CD122" s="8">
        <f t="shared" si="53"/>
        <v>740606.99947284791</v>
      </c>
      <c r="CE122" s="8">
        <f t="shared" si="54"/>
        <v>674657.03655363305</v>
      </c>
      <c r="CG122" s="11">
        <f t="shared" si="55"/>
        <v>637447.82105188526</v>
      </c>
      <c r="CH122" s="11">
        <f t="shared" si="56"/>
        <v>795089.76357781247</v>
      </c>
      <c r="CJ122">
        <f t="shared" si="66"/>
        <v>112.01076735071319</v>
      </c>
      <c r="CK122">
        <f t="shared" si="67"/>
        <v>104.33533685928828</v>
      </c>
      <c r="CL122">
        <f t="shared" si="57"/>
        <v>89.802463637269582</v>
      </c>
      <c r="CM122">
        <f t="shared" si="58"/>
        <v>112.01076735071319</v>
      </c>
      <c r="CN122">
        <f t="shared" si="36"/>
        <v>90</v>
      </c>
      <c r="CO122">
        <f t="shared" si="36"/>
        <v>110</v>
      </c>
      <c r="CP122" s="8">
        <f t="shared" si="37"/>
        <v>637447.82105188526</v>
      </c>
      <c r="CQ122" s="8">
        <f t="shared" si="38"/>
        <v>795089.76357781247</v>
      </c>
    </row>
    <row r="123" spans="1:95" x14ac:dyDescent="0.25">
      <c r="A123">
        <v>1715</v>
      </c>
      <c r="B123" s="8">
        <f>'2 - Eltis SlaveAssessment'!BX123</f>
        <v>2944</v>
      </c>
      <c r="C123" s="8">
        <f>'2 - Eltis SlaveAssessment'!BY123</f>
        <v>2238</v>
      </c>
      <c r="D123" s="8">
        <f>'2 - Eltis SlaveAssessment'!AT123</f>
        <v>1961</v>
      </c>
      <c r="E123" s="8">
        <f>'2 - Eltis SlaveAssessment'!AU123</f>
        <v>1416</v>
      </c>
      <c r="F123" s="8">
        <f>'2 - Eltis SlaveAssessment'!AV123</f>
        <v>983</v>
      </c>
      <c r="G123" s="8">
        <f>'2 - Eltis SlaveAssessment'!AW123</f>
        <v>822</v>
      </c>
      <c r="H123" s="8">
        <f>'2 - Eltis SlaveAssessment'!BJ123+'2 - Eltis SlaveAssessment'!BL123+'2 - Eltis SlaveAssessment'!BN123+'2 - Eltis SlaveAssessment'!BP123+'2 - Eltis SlaveAssessment'!BR123</f>
        <v>0</v>
      </c>
      <c r="I123" s="8">
        <f>'2 - Eltis SlaveAssessment'!BK123+'2 - Eltis SlaveAssessment'!BM123+'2 - Eltis SlaveAssessment'!BO123+'2 - Eltis SlaveAssessment'!BQ123+'2 - Eltis SlaveAssessment'!BS123</f>
        <v>0</v>
      </c>
      <c r="J123" s="8">
        <f>'2 - Eltis SlaveAssessment'!N123+'2 - Eltis SlaveAssessment'!P123+'2 - Eltis SlaveAssessment'!R123+'2 - Eltis SlaveAssessment'!T123+'2 - Eltis SlaveAssessment'!V123+'2 - Eltis SlaveAssessment'!X123+'2 - Eltis SlaveAssessment'!Z123+'2 - Eltis SlaveAssessment'!AB123+'2 - Eltis SlaveAssessment'!AD123+'2 - Eltis SlaveAssessment'!AF123+'2 - Eltis SlaveAssessment'!AH123+'2 - Eltis SlaveAssessment'!AJ123+'2 - Eltis SlaveAssessment'!AL123+'2 - Eltis SlaveAssessment'!AN123+'2 - Eltis SlaveAssessment'!AP123+'2 - Eltis SlaveAssessment'!AR123+'2 - Eltis SlaveAssessment'!AX123+'2 - Eltis SlaveAssessment'!AZ123+'2 - Eltis SlaveAssessment'!BB123+'2 - Eltis SlaveAssessment'!BD123+'2 - Eltis SlaveAssessment'!BF123+'2 - Eltis SlaveAssessment'!BH123</f>
        <v>0</v>
      </c>
      <c r="K123" s="8">
        <f>'2 - Eltis SlaveAssessment'!O123+'2 - Eltis SlaveAssessment'!Q123+'2 - Eltis SlaveAssessment'!S123+'2 - Eltis SlaveAssessment'!U123+'2 - Eltis SlaveAssessment'!W123+'2 - Eltis SlaveAssessment'!Y123+'2 - Eltis SlaveAssessment'!AA123+'2 - Eltis SlaveAssessment'!AC123+'2 - Eltis SlaveAssessment'!AE123+'2 - Eltis SlaveAssessment'!AG123+'2 - Eltis SlaveAssessment'!AI123+'2 - Eltis SlaveAssessment'!AK123+'2 - Eltis SlaveAssessment'!AM123+'2 - Eltis SlaveAssessment'!AO123+'2 - Eltis SlaveAssessment'!AQ123+'2 - Eltis SlaveAssessment'!AS123+'2 - Eltis SlaveAssessment'!AY123+'2 - Eltis SlaveAssessment'!BA123+'2 - Eltis SlaveAssessment'!BC123+'2 - Eltis SlaveAssessment'!BE123+'2 - Eltis SlaveAssessment'!BG123+'2 - Eltis SlaveAssessment'!BI123</f>
        <v>0</v>
      </c>
      <c r="M123" s="8">
        <f>'1 - Eltis SlaveVoyages'!GF123</f>
        <v>2492</v>
      </c>
      <c r="N123" s="8">
        <f>'1 - Eltis SlaveVoyages'!GG123</f>
        <v>1959</v>
      </c>
      <c r="O123" s="8">
        <f>'1 - Eltis SlaveVoyages'!BZ123</f>
        <v>1590</v>
      </c>
      <c r="P123" s="8">
        <f>'1 - Eltis SlaveVoyages'!CA123</f>
        <v>1211</v>
      </c>
      <c r="Q123" s="8">
        <f>'1 - Eltis SlaveVoyages'!CB123</f>
        <v>902</v>
      </c>
      <c r="R123" s="8">
        <f>'1 - Eltis SlaveVoyages'!CC123</f>
        <v>748</v>
      </c>
      <c r="S123" s="8">
        <f>'1 - Eltis SlaveVoyages'!EL123+'1 - Eltis SlaveVoyages'!EN123+'1 - Eltis SlaveVoyages'!EP123+'1 - Eltis SlaveVoyages'!ER123+'1 - Eltis SlaveVoyages'!ET123</f>
        <v>0</v>
      </c>
      <c r="T123" s="8">
        <f>'1 - Eltis SlaveVoyages'!EM123+'1 - Eltis SlaveVoyages'!EO123+'1 - Eltis SlaveVoyages'!EQ123+'1 - Eltis SlaveVoyages'!ES123+'1 - Eltis SlaveVoyages'!EU123</f>
        <v>0</v>
      </c>
      <c r="U123" s="8">
        <f>'1 - Eltis SlaveVoyages'!BR123+'1 - Eltis SlaveVoyages'!BT123+'1 - Eltis SlaveVoyages'!BV123+'1 - Eltis SlaveVoyages'!CF123+'1 - Eltis SlaveVoyages'!CH123+'1 - Eltis SlaveVoyages'!CJ123+'1 - Eltis SlaveVoyages'!CL123+'1 - Eltis SlaveVoyages'!CN123+'1 - Eltis SlaveVoyages'!CP123+'1 - Eltis SlaveVoyages'!CR123+'1 - Eltis SlaveVoyages'!CT123+'1 - Eltis SlaveVoyages'!CV123+'1 - Eltis SlaveVoyages'!CX123+'1 - Eltis SlaveVoyages'!CZ123+'1 - Eltis SlaveVoyages'!DB123+'1 - Eltis SlaveVoyages'!DD123+'1 - Eltis SlaveVoyages'!DF123+'1 - Eltis SlaveVoyages'!DH123+'1 - Eltis SlaveVoyages'!DJ123+'1 - Eltis SlaveVoyages'!DL123+'1 - Eltis SlaveVoyages'!DN123+'1 - Eltis SlaveVoyages'!DP123+'1 - Eltis SlaveVoyages'!DR123+'1 - Eltis SlaveVoyages'!DT123+'1 - Eltis SlaveVoyages'!DV123+'1 - Eltis SlaveVoyages'!DX123+'1 - Eltis SlaveVoyages'!DZ123+'1 - Eltis SlaveVoyages'!EB123+'1 - Eltis SlaveVoyages'!ED123+'1 - Eltis SlaveVoyages'!EF123+'1 - Eltis SlaveVoyages'!EH123+'1 - Eltis SlaveVoyages'!EJ123+'1 - Eltis SlaveVoyages'!FP123+'1 - Eltis SlaveVoyages'!FT123+'1 - Eltis SlaveVoyages'!FV123</f>
        <v>0</v>
      </c>
      <c r="V123" s="8">
        <f>'1 - Eltis SlaveVoyages'!BS123+'1 - Eltis SlaveVoyages'!BU123+'1 - Eltis SlaveVoyages'!BW123+'1 - Eltis SlaveVoyages'!CG123+'1 - Eltis SlaveVoyages'!CI123+'1 - Eltis SlaveVoyages'!CK123+'1 - Eltis SlaveVoyages'!CM123+'1 - Eltis SlaveVoyages'!CO123+'1 - Eltis SlaveVoyages'!CQ123+'1 - Eltis SlaveVoyages'!CS123+'1 - Eltis SlaveVoyages'!CU123+'1 - Eltis SlaveVoyages'!CW123+'1 - Eltis SlaveVoyages'!CY123+'1 - Eltis SlaveVoyages'!DA123+'1 - Eltis SlaveVoyages'!DC123+'1 - Eltis SlaveVoyages'!DE123+'1 - Eltis SlaveVoyages'!DG123+'1 - Eltis SlaveVoyages'!DI123+'1 - Eltis SlaveVoyages'!DK123+'1 - Eltis SlaveVoyages'!DM123+'1 - Eltis SlaveVoyages'!DO123+'1 - Eltis SlaveVoyages'!DQ123+'1 - Eltis SlaveVoyages'!DS123+'1 - Eltis SlaveVoyages'!DU123+'1 - Eltis SlaveVoyages'!DW123+'1 - Eltis SlaveVoyages'!DY123+'1 - Eltis SlaveVoyages'!EA123+'1 - Eltis SlaveVoyages'!EC123+'1 - Eltis SlaveVoyages'!EE123+'1 - Eltis SlaveVoyages'!EG123+'1 - Eltis SlaveVoyages'!EI123+'1 - Eltis SlaveVoyages'!EK123+'1 - Eltis SlaveVoyages'!FQ123+'1 - Eltis SlaveVoyages'!FU123+'1 - Eltis SlaveVoyages'!FW123</f>
        <v>0</v>
      </c>
      <c r="X123" s="8">
        <f>'3 - Paesie'!AB45</f>
        <v>4333.333333333333</v>
      </c>
      <c r="Y123" s="8">
        <f>'3 - Paesie'!AC45</f>
        <v>4588.2352941176468</v>
      </c>
      <c r="Z123" s="8">
        <f>'3 - Paesie'!AD45</f>
        <v>4457.1428571428569</v>
      </c>
      <c r="AA123" s="8">
        <f>'3 - Paesie'!AE45</f>
        <v>2895.5882352941176</v>
      </c>
      <c r="AB123" s="8">
        <f>'3 - Paesie'!AF45</f>
        <v>3198.808637379002</v>
      </c>
      <c r="AC123" s="8">
        <f>'3 - Paesie'!AG45</f>
        <v>2978.3193277310925</v>
      </c>
      <c r="AE123" s="11">
        <f t="shared" si="20"/>
        <v>6825.333333333333</v>
      </c>
      <c r="AG123" s="51">
        <f t="shared" si="21"/>
        <v>6825.333333333333</v>
      </c>
      <c r="AH123" s="52">
        <f t="shared" si="22"/>
        <v>4854.5882352941171</v>
      </c>
      <c r="AI123" s="52">
        <f t="shared" si="23"/>
        <v>1590</v>
      </c>
      <c r="AJ123" s="52">
        <f t="shared" si="24"/>
        <v>1211</v>
      </c>
      <c r="AK123" s="52">
        <f t="shared" si="25"/>
        <v>902</v>
      </c>
      <c r="AL123" s="52">
        <f t="shared" si="26"/>
        <v>748</v>
      </c>
      <c r="AM123" s="52">
        <f t="shared" si="27"/>
        <v>0</v>
      </c>
      <c r="AN123" s="52">
        <f t="shared" si="28"/>
        <v>0</v>
      </c>
      <c r="AO123" s="52">
        <f t="shared" si="29"/>
        <v>4333.333333333333</v>
      </c>
      <c r="AP123" s="52">
        <f t="shared" si="30"/>
        <v>2895.5882352941176</v>
      </c>
      <c r="AQ123" s="52">
        <f t="shared" si="31"/>
        <v>0</v>
      </c>
      <c r="AR123" s="56">
        <f t="shared" si="32"/>
        <v>0</v>
      </c>
      <c r="AT123" s="8">
        <f>IF('4 - Prijzen'!O127&gt;0,'4 - Prijzen'!O127,"")</f>
        <v>58.8</v>
      </c>
      <c r="AU123" s="8">
        <f>IF('4 - Prijzen'!P127&gt;0,'4 - Prijzen'!P127,"")</f>
        <v>63</v>
      </c>
      <c r="AV123" s="8">
        <f>IF('4 - Prijzen'!BC127&gt;0,'4 - Prijzen'!BC127,"")</f>
        <v>200.6546693118178</v>
      </c>
      <c r="AW123" s="8">
        <f>IF('4 - Prijzen'!BD127&gt;0,'4 - Prijzen'!BD127,"")</f>
        <v>217</v>
      </c>
      <c r="AX123" s="8" t="str">
        <f>IF('4 - Prijzen'!BE127&gt;0,'4 - Prijzen'!BE127,"")</f>
        <v/>
      </c>
      <c r="AY123" s="8">
        <f>IF('4 - Prijzen'!BF127&gt;0,'4 - Prijzen'!BF127,"")</f>
        <v>205.11102335736589</v>
      </c>
      <c r="AZ123" s="8">
        <f>IF('4 - Prijzen'!BG127&gt;0,'4 - Prijzen'!BG127,"")</f>
        <v>166.07085137844899</v>
      </c>
      <c r="BA123" s="8">
        <f>IF('4 - Prijzen'!BV127&gt;0,'4 - Prijzen'!BV127,"")</f>
        <v>218</v>
      </c>
      <c r="BB123" s="8">
        <f>IF('4 - Prijzen'!BW127&gt;0,'4 - Prijzen'!BW127,"")</f>
        <v>189</v>
      </c>
      <c r="BE123" s="11">
        <f t="shared" si="39"/>
        <v>58.8</v>
      </c>
      <c r="BF123" s="8">
        <f t="shared" si="48"/>
        <v>200.6546693118178</v>
      </c>
      <c r="BG123" s="11">
        <f t="shared" si="63"/>
        <v>218</v>
      </c>
      <c r="BH123" s="11"/>
      <c r="BI123" s="87">
        <f t="shared" si="34"/>
        <v>0.629</v>
      </c>
      <c r="BJ123" s="87">
        <f t="shared" si="35"/>
        <v>0.66666666666666663</v>
      </c>
      <c r="BK123" s="84">
        <f t="shared" si="33"/>
        <v>0.8763333333333333</v>
      </c>
      <c r="BL123" s="89"/>
      <c r="BM123" s="8">
        <f t="shared" si="40"/>
        <v>351698.50613333331</v>
      </c>
      <c r="BN123" s="8">
        <f t="shared" si="41"/>
        <v>81930.156000000003</v>
      </c>
      <c r="BO123" s="8">
        <f t="shared" si="42"/>
        <v>46478.616799999996</v>
      </c>
      <c r="BP123" s="8">
        <f t="shared" si="43"/>
        <v>223289.73333333331</v>
      </c>
      <c r="BR123" s="8">
        <f t="shared" si="49"/>
        <v>212942.69437558376</v>
      </c>
      <c r="BS123" s="8">
        <f t="shared" si="50"/>
        <v>142898.41866666666</v>
      </c>
      <c r="BU123" s="11">
        <f t="shared" si="64"/>
        <v>131012.53837558375</v>
      </c>
      <c r="BV123" s="11">
        <f t="shared" si="65"/>
        <v>96419.801866666676</v>
      </c>
      <c r="BX123" s="14">
        <f t="shared" si="59"/>
        <v>0.23295565540144561</v>
      </c>
      <c r="BY123" s="14">
        <f t="shared" si="60"/>
        <v>0.2494547305157038</v>
      </c>
      <c r="BZ123" s="14">
        <f t="shared" si="61"/>
        <v>0.13215471771830437</v>
      </c>
      <c r="CA123" s="14">
        <f t="shared" si="62"/>
        <v>0.1540810391624661</v>
      </c>
      <c r="CB123" s="8">
        <f t="shared" si="51"/>
        <v>562392.60708143667</v>
      </c>
      <c r="CC123" s="8">
        <f t="shared" si="52"/>
        <v>525195.64613883395</v>
      </c>
      <c r="CD123" s="8">
        <f t="shared" si="53"/>
        <v>729597.87990460708</v>
      </c>
      <c r="CE123" s="8">
        <f t="shared" si="54"/>
        <v>625773.30988143012</v>
      </c>
      <c r="CG123" s="11">
        <f t="shared" si="55"/>
        <v>525195.64613883395</v>
      </c>
      <c r="CH123" s="11">
        <f t="shared" si="56"/>
        <v>729597.87990460708</v>
      </c>
      <c r="CJ123">
        <f t="shared" si="66"/>
        <v>82.397822877725631</v>
      </c>
      <c r="CK123">
        <f t="shared" si="67"/>
        <v>106.89556747967481</v>
      </c>
      <c r="CL123">
        <f t="shared" si="57"/>
        <v>76.94798488066526</v>
      </c>
      <c r="CM123">
        <f t="shared" si="58"/>
        <v>106.89556747967481</v>
      </c>
      <c r="CN123">
        <f t="shared" si="36"/>
        <v>90</v>
      </c>
      <c r="CO123">
        <f t="shared" si="36"/>
        <v>110</v>
      </c>
      <c r="CP123" s="8">
        <f t="shared" si="37"/>
        <v>525195.64613883395</v>
      </c>
      <c r="CQ123" s="8">
        <f t="shared" si="38"/>
        <v>729597.87990460708</v>
      </c>
    </row>
    <row r="124" spans="1:95" x14ac:dyDescent="0.25">
      <c r="A124">
        <v>1716</v>
      </c>
      <c r="B124" s="8">
        <f>'2 - Eltis SlaveAssessment'!BX124</f>
        <v>2780</v>
      </c>
      <c r="C124" s="8">
        <f>'2 - Eltis SlaveAssessment'!BY124</f>
        <v>2552</v>
      </c>
      <c r="D124" s="8">
        <f>'2 - Eltis SlaveAssessment'!AT124</f>
        <v>1309</v>
      </c>
      <c r="E124" s="8">
        <f>'2 - Eltis SlaveAssessment'!AU124</f>
        <v>1226</v>
      </c>
      <c r="F124" s="8">
        <f>'2 - Eltis SlaveAssessment'!AV124</f>
        <v>1471</v>
      </c>
      <c r="G124" s="8">
        <f>'2 - Eltis SlaveAssessment'!AW124</f>
        <v>1326</v>
      </c>
      <c r="H124" s="8">
        <f>'2 - Eltis SlaveAssessment'!BJ124+'2 - Eltis SlaveAssessment'!BL124+'2 - Eltis SlaveAssessment'!BN124+'2 - Eltis SlaveAssessment'!BP124+'2 - Eltis SlaveAssessment'!BR124</f>
        <v>0</v>
      </c>
      <c r="I124" s="8">
        <f>'2 - Eltis SlaveAssessment'!BK124+'2 - Eltis SlaveAssessment'!BM124+'2 - Eltis SlaveAssessment'!BO124+'2 - Eltis SlaveAssessment'!BQ124+'2 - Eltis SlaveAssessment'!BS124</f>
        <v>0</v>
      </c>
      <c r="J124" s="8">
        <f>'2 - Eltis SlaveAssessment'!N124+'2 - Eltis SlaveAssessment'!P124+'2 - Eltis SlaveAssessment'!R124+'2 - Eltis SlaveAssessment'!T124+'2 - Eltis SlaveAssessment'!V124+'2 - Eltis SlaveAssessment'!X124+'2 - Eltis SlaveAssessment'!Z124+'2 - Eltis SlaveAssessment'!AB124+'2 - Eltis SlaveAssessment'!AD124+'2 - Eltis SlaveAssessment'!AF124+'2 - Eltis SlaveAssessment'!AH124+'2 - Eltis SlaveAssessment'!AJ124+'2 - Eltis SlaveAssessment'!AL124+'2 - Eltis SlaveAssessment'!AN124+'2 - Eltis SlaveAssessment'!AP124+'2 - Eltis SlaveAssessment'!AR124+'2 - Eltis SlaveAssessment'!AX124+'2 - Eltis SlaveAssessment'!AZ124+'2 - Eltis SlaveAssessment'!BB124+'2 - Eltis SlaveAssessment'!BD124+'2 - Eltis SlaveAssessment'!BF124+'2 - Eltis SlaveAssessment'!BH124</f>
        <v>0</v>
      </c>
      <c r="K124" s="8">
        <f>'2 - Eltis SlaveAssessment'!O124+'2 - Eltis SlaveAssessment'!Q124+'2 - Eltis SlaveAssessment'!S124+'2 - Eltis SlaveAssessment'!U124+'2 - Eltis SlaveAssessment'!W124+'2 - Eltis SlaveAssessment'!Y124+'2 - Eltis SlaveAssessment'!AA124+'2 - Eltis SlaveAssessment'!AC124+'2 - Eltis SlaveAssessment'!AE124+'2 - Eltis SlaveAssessment'!AG124+'2 - Eltis SlaveAssessment'!AI124+'2 - Eltis SlaveAssessment'!AK124+'2 - Eltis SlaveAssessment'!AM124+'2 - Eltis SlaveAssessment'!AO124+'2 - Eltis SlaveAssessment'!AQ124+'2 - Eltis SlaveAssessment'!AS124+'2 - Eltis SlaveAssessment'!AY124+'2 - Eltis SlaveAssessment'!BA124+'2 - Eltis SlaveAssessment'!BC124+'2 - Eltis SlaveAssessment'!BE124+'2 - Eltis SlaveAssessment'!BG124+'2 - Eltis SlaveAssessment'!BI124</f>
        <v>0</v>
      </c>
      <c r="M124" s="8">
        <f>'1 - Eltis SlaveVoyages'!GF124</f>
        <v>2752</v>
      </c>
      <c r="N124" s="8">
        <f>'1 - Eltis SlaveVoyages'!GG124</f>
        <v>2552</v>
      </c>
      <c r="O124" s="8">
        <f>'1 - Eltis SlaveVoyages'!BZ124</f>
        <v>1281</v>
      </c>
      <c r="P124" s="8">
        <f>'1 - Eltis SlaveVoyages'!CA124</f>
        <v>1226</v>
      </c>
      <c r="Q124" s="8">
        <f>'1 - Eltis SlaveVoyages'!CB124</f>
        <v>1471</v>
      </c>
      <c r="R124" s="8">
        <f>'1 - Eltis SlaveVoyages'!CC124</f>
        <v>1326</v>
      </c>
      <c r="S124" s="8">
        <f>'1 - Eltis SlaveVoyages'!EL124+'1 - Eltis SlaveVoyages'!EN124+'1 - Eltis SlaveVoyages'!EP124+'1 - Eltis SlaveVoyages'!ER124+'1 - Eltis SlaveVoyages'!ET124</f>
        <v>0</v>
      </c>
      <c r="T124" s="8">
        <f>'1 - Eltis SlaveVoyages'!EM124+'1 - Eltis SlaveVoyages'!EO124+'1 - Eltis SlaveVoyages'!EQ124+'1 - Eltis SlaveVoyages'!ES124+'1 - Eltis SlaveVoyages'!EU124</f>
        <v>0</v>
      </c>
      <c r="U124" s="8">
        <f>'1 - Eltis SlaveVoyages'!BR124+'1 - Eltis SlaveVoyages'!BT124+'1 - Eltis SlaveVoyages'!BV124+'1 - Eltis SlaveVoyages'!CF124+'1 - Eltis SlaveVoyages'!CH124+'1 - Eltis SlaveVoyages'!CJ124+'1 - Eltis SlaveVoyages'!CL124+'1 - Eltis SlaveVoyages'!CN124+'1 - Eltis SlaveVoyages'!CP124+'1 - Eltis SlaveVoyages'!CR124+'1 - Eltis SlaveVoyages'!CT124+'1 - Eltis SlaveVoyages'!CV124+'1 - Eltis SlaveVoyages'!CX124+'1 - Eltis SlaveVoyages'!CZ124+'1 - Eltis SlaveVoyages'!DB124+'1 - Eltis SlaveVoyages'!DD124+'1 - Eltis SlaveVoyages'!DF124+'1 - Eltis SlaveVoyages'!DH124+'1 - Eltis SlaveVoyages'!DJ124+'1 - Eltis SlaveVoyages'!DL124+'1 - Eltis SlaveVoyages'!DN124+'1 - Eltis SlaveVoyages'!DP124+'1 - Eltis SlaveVoyages'!DR124+'1 - Eltis SlaveVoyages'!DT124+'1 - Eltis SlaveVoyages'!DV124+'1 - Eltis SlaveVoyages'!DX124+'1 - Eltis SlaveVoyages'!DZ124+'1 - Eltis SlaveVoyages'!EB124+'1 - Eltis SlaveVoyages'!ED124+'1 - Eltis SlaveVoyages'!EF124+'1 - Eltis SlaveVoyages'!EH124+'1 - Eltis SlaveVoyages'!EJ124+'1 - Eltis SlaveVoyages'!FP124+'1 - Eltis SlaveVoyages'!FT124+'1 - Eltis SlaveVoyages'!FV124</f>
        <v>0</v>
      </c>
      <c r="V124" s="8">
        <f>'1 - Eltis SlaveVoyages'!BS124+'1 - Eltis SlaveVoyages'!BU124+'1 - Eltis SlaveVoyages'!BW124+'1 - Eltis SlaveVoyages'!CG124+'1 - Eltis SlaveVoyages'!CI124+'1 - Eltis SlaveVoyages'!CK124+'1 - Eltis SlaveVoyages'!CM124+'1 - Eltis SlaveVoyages'!CO124+'1 - Eltis SlaveVoyages'!CQ124+'1 - Eltis SlaveVoyages'!CS124+'1 - Eltis SlaveVoyages'!CU124+'1 - Eltis SlaveVoyages'!CW124+'1 - Eltis SlaveVoyages'!CY124+'1 - Eltis SlaveVoyages'!DA124+'1 - Eltis SlaveVoyages'!DC124+'1 - Eltis SlaveVoyages'!DE124+'1 - Eltis SlaveVoyages'!DG124+'1 - Eltis SlaveVoyages'!DI124+'1 - Eltis SlaveVoyages'!DK124+'1 - Eltis SlaveVoyages'!DM124+'1 - Eltis SlaveVoyages'!DO124+'1 - Eltis SlaveVoyages'!DQ124+'1 - Eltis SlaveVoyages'!DS124+'1 - Eltis SlaveVoyages'!DU124+'1 - Eltis SlaveVoyages'!DW124+'1 - Eltis SlaveVoyages'!DY124+'1 - Eltis SlaveVoyages'!EA124+'1 - Eltis SlaveVoyages'!EC124+'1 - Eltis SlaveVoyages'!EE124+'1 - Eltis SlaveVoyages'!EG124+'1 - Eltis SlaveVoyages'!EI124+'1 - Eltis SlaveVoyages'!EK124+'1 - Eltis SlaveVoyages'!FQ124+'1 - Eltis SlaveVoyages'!FU124+'1 - Eltis SlaveVoyages'!FW124</f>
        <v>0</v>
      </c>
      <c r="X124" s="8">
        <f>'3 - Paesie'!AB46</f>
        <v>2666.666666666667</v>
      </c>
      <c r="Y124" s="8">
        <f>'3 - Paesie'!AC46</f>
        <v>2823.5294117647059</v>
      </c>
      <c r="Z124" s="8">
        <f>'3 - Paesie'!AD46</f>
        <v>2742.8571428571427</v>
      </c>
      <c r="AA124" s="8">
        <f>'3 - Paesie'!AE46</f>
        <v>1781.900452488688</v>
      </c>
      <c r="AB124" s="8">
        <f>'3 - Paesie'!AF46</f>
        <v>2120.7296766965233</v>
      </c>
      <c r="AC124" s="8">
        <f>'3 - Paesie'!AG46</f>
        <v>1832.8118939883645</v>
      </c>
      <c r="AE124" s="11">
        <f t="shared" si="20"/>
        <v>5418.666666666667</v>
      </c>
      <c r="AG124" s="51">
        <f t="shared" si="21"/>
        <v>5418.666666666667</v>
      </c>
      <c r="AH124" s="52">
        <f t="shared" si="22"/>
        <v>4333.9004524886877</v>
      </c>
      <c r="AI124" s="52">
        <f t="shared" si="23"/>
        <v>1281</v>
      </c>
      <c r="AJ124" s="52">
        <f t="shared" si="24"/>
        <v>1226</v>
      </c>
      <c r="AK124" s="52">
        <f t="shared" si="25"/>
        <v>1471</v>
      </c>
      <c r="AL124" s="52">
        <f t="shared" si="26"/>
        <v>1326</v>
      </c>
      <c r="AM124" s="52">
        <f t="shared" si="27"/>
        <v>0</v>
      </c>
      <c r="AN124" s="52">
        <f t="shared" si="28"/>
        <v>0</v>
      </c>
      <c r="AO124" s="52">
        <f t="shared" si="29"/>
        <v>2666.666666666667</v>
      </c>
      <c r="AP124" s="52">
        <f t="shared" si="30"/>
        <v>1781.900452488688</v>
      </c>
      <c r="AQ124" s="52">
        <f t="shared" si="31"/>
        <v>0</v>
      </c>
      <c r="AR124" s="56">
        <f t="shared" si="32"/>
        <v>0</v>
      </c>
      <c r="AT124" s="8">
        <f>IF('4 - Prijzen'!O128&gt;0,'4 - Prijzen'!O128,"")</f>
        <v>62.333333333333336</v>
      </c>
      <c r="AU124" s="8">
        <f>IF('4 - Prijzen'!P128&gt;0,'4 - Prijzen'!P128,"")</f>
        <v>63</v>
      </c>
      <c r="AV124" s="8">
        <f>IF('4 - Prijzen'!BC128&gt;0,'4 - Prijzen'!BC128,"")</f>
        <v>198.95878400837259</v>
      </c>
      <c r="AW124" s="8">
        <f>IF('4 - Prijzen'!BD128&gt;0,'4 - Prijzen'!BD128,"")</f>
        <v>217</v>
      </c>
      <c r="AX124" s="8" t="str">
        <f>IF('4 - Prijzen'!BE128&gt;0,'4 - Prijzen'!BE128,"")</f>
        <v/>
      </c>
      <c r="AY124" s="8">
        <f>IF('4 - Prijzen'!BF128&gt;0,'4 - Prijzen'!BF128,"")</f>
        <v>204.18602166641898</v>
      </c>
      <c r="AZ124" s="8">
        <f>IF('4 - Prijzen'!BG128&gt;0,'4 - Prijzen'!BG128,"")</f>
        <v>165.37194817994441</v>
      </c>
      <c r="BA124" s="8">
        <f>IF('4 - Prijzen'!BV128&gt;0,'4 - Prijzen'!BV128,"")</f>
        <v>212.25</v>
      </c>
      <c r="BB124" s="8">
        <f>IF('4 - Prijzen'!BW128&gt;0,'4 - Prijzen'!BW128,"")</f>
        <v>189</v>
      </c>
      <c r="BE124" s="11">
        <f t="shared" si="39"/>
        <v>62.333333333333336</v>
      </c>
      <c r="BF124" s="8">
        <f t="shared" si="48"/>
        <v>198.95878400837259</v>
      </c>
      <c r="BG124" s="11">
        <f t="shared" si="63"/>
        <v>212.25</v>
      </c>
      <c r="BH124" s="11"/>
      <c r="BI124" s="87">
        <f t="shared" si="34"/>
        <v>0.629</v>
      </c>
      <c r="BJ124" s="87">
        <f t="shared" si="35"/>
        <v>0.66666666666666663</v>
      </c>
      <c r="BK124" s="84">
        <f t="shared" si="33"/>
        <v>0.8763333333333333</v>
      </c>
      <c r="BL124" s="89"/>
      <c r="BM124" s="8">
        <f t="shared" si="40"/>
        <v>295993.4625185185</v>
      </c>
      <c r="BN124" s="8">
        <f t="shared" si="41"/>
        <v>69974.340333333326</v>
      </c>
      <c r="BO124" s="8">
        <f t="shared" si="42"/>
        <v>80353.048111111115</v>
      </c>
      <c r="BP124" s="8">
        <f t="shared" si="43"/>
        <v>145666.0740740741</v>
      </c>
      <c r="BR124" s="8">
        <f t="shared" si="49"/>
        <v>213758.26683724069</v>
      </c>
      <c r="BS124" s="8">
        <f t="shared" si="50"/>
        <v>246638.3205</v>
      </c>
      <c r="BU124" s="11">
        <f t="shared" si="64"/>
        <v>143783.92650390737</v>
      </c>
      <c r="BV124" s="11">
        <f t="shared" si="65"/>
        <v>166285.27238888887</v>
      </c>
      <c r="BX124" s="14">
        <f t="shared" si="59"/>
        <v>0.23640501968503935</v>
      </c>
      <c r="BY124" s="14">
        <f t="shared" si="60"/>
        <v>0.28288605459222882</v>
      </c>
      <c r="BZ124" s="14">
        <f t="shared" si="61"/>
        <v>0.27146899606299213</v>
      </c>
      <c r="CA124" s="14">
        <f t="shared" si="62"/>
        <v>0.30595995790317732</v>
      </c>
      <c r="CB124" s="8">
        <f t="shared" si="51"/>
        <v>608210.12470661418</v>
      </c>
      <c r="CC124" s="8">
        <f t="shared" si="52"/>
        <v>508275.06046972616</v>
      </c>
      <c r="CD124" s="8">
        <f t="shared" si="53"/>
        <v>612538.72376020334</v>
      </c>
      <c r="CE124" s="8">
        <f t="shared" si="54"/>
        <v>543487.04166546767</v>
      </c>
      <c r="CG124" s="11">
        <f t="shared" si="55"/>
        <v>508275.06046972616</v>
      </c>
      <c r="CH124" s="11">
        <f t="shared" si="56"/>
        <v>612538.72376020334</v>
      </c>
      <c r="CJ124">
        <f t="shared" si="66"/>
        <v>112.24350234497062</v>
      </c>
      <c r="CK124">
        <f t="shared" si="67"/>
        <v>113.04233337110053</v>
      </c>
      <c r="CL124">
        <f t="shared" si="57"/>
        <v>93.800761651647292</v>
      </c>
      <c r="CM124">
        <f t="shared" si="58"/>
        <v>113.04233337110051</v>
      </c>
      <c r="CN124">
        <f t="shared" si="36"/>
        <v>90</v>
      </c>
      <c r="CO124">
        <f t="shared" si="36"/>
        <v>110</v>
      </c>
      <c r="CP124" s="8">
        <f t="shared" si="37"/>
        <v>508275.06046972616</v>
      </c>
      <c r="CQ124" s="8">
        <f t="shared" si="38"/>
        <v>612538.72376020334</v>
      </c>
    </row>
    <row r="125" spans="1:95" x14ac:dyDescent="0.25">
      <c r="A125">
        <v>1717</v>
      </c>
      <c r="B125" s="8">
        <f>'2 - Eltis SlaveAssessment'!BX125</f>
        <v>2839</v>
      </c>
      <c r="C125" s="8">
        <f>'2 - Eltis SlaveAssessment'!BY125</f>
        <v>2515</v>
      </c>
      <c r="D125" s="8">
        <f>'2 - Eltis SlaveAssessment'!AT125</f>
        <v>0</v>
      </c>
      <c r="E125" s="8">
        <f>'2 - Eltis SlaveAssessment'!AU125</f>
        <v>0</v>
      </c>
      <c r="F125" s="8">
        <f>'2 - Eltis SlaveAssessment'!AV125</f>
        <v>2363</v>
      </c>
      <c r="G125" s="8">
        <f>'2 - Eltis SlaveAssessment'!AW125</f>
        <v>2102</v>
      </c>
      <c r="H125" s="8">
        <f>'2 - Eltis SlaveAssessment'!BJ125+'2 - Eltis SlaveAssessment'!BL125+'2 - Eltis SlaveAssessment'!BN125+'2 - Eltis SlaveAssessment'!BP125+'2 - Eltis SlaveAssessment'!BR125</f>
        <v>0</v>
      </c>
      <c r="I125" s="8">
        <f>'2 - Eltis SlaveAssessment'!BK125+'2 - Eltis SlaveAssessment'!BM125+'2 - Eltis SlaveAssessment'!BO125+'2 - Eltis SlaveAssessment'!BQ125+'2 - Eltis SlaveAssessment'!BS125</f>
        <v>0</v>
      </c>
      <c r="J125" s="8">
        <f>'2 - Eltis SlaveAssessment'!N125+'2 - Eltis SlaveAssessment'!P125+'2 - Eltis SlaveAssessment'!R125+'2 - Eltis SlaveAssessment'!T125+'2 - Eltis SlaveAssessment'!V125+'2 - Eltis SlaveAssessment'!X125+'2 - Eltis SlaveAssessment'!Z125+'2 - Eltis SlaveAssessment'!AB125+'2 - Eltis SlaveAssessment'!AD125+'2 - Eltis SlaveAssessment'!AF125+'2 - Eltis SlaveAssessment'!AH125+'2 - Eltis SlaveAssessment'!AJ125+'2 - Eltis SlaveAssessment'!AL125+'2 - Eltis SlaveAssessment'!AN125+'2 - Eltis SlaveAssessment'!AP125+'2 - Eltis SlaveAssessment'!AR125+'2 - Eltis SlaveAssessment'!AX125+'2 - Eltis SlaveAssessment'!AZ125+'2 - Eltis SlaveAssessment'!BB125+'2 - Eltis SlaveAssessment'!BD125+'2 - Eltis SlaveAssessment'!BF125+'2 - Eltis SlaveAssessment'!BH125</f>
        <v>476</v>
      </c>
      <c r="K125" s="8">
        <f>'2 - Eltis SlaveAssessment'!O125+'2 - Eltis SlaveAssessment'!Q125+'2 - Eltis SlaveAssessment'!S125+'2 - Eltis SlaveAssessment'!U125+'2 - Eltis SlaveAssessment'!W125+'2 - Eltis SlaveAssessment'!Y125+'2 - Eltis SlaveAssessment'!AA125+'2 - Eltis SlaveAssessment'!AC125+'2 - Eltis SlaveAssessment'!AE125+'2 - Eltis SlaveAssessment'!AG125+'2 - Eltis SlaveAssessment'!AI125+'2 - Eltis SlaveAssessment'!AK125+'2 - Eltis SlaveAssessment'!AM125+'2 - Eltis SlaveAssessment'!AO125+'2 - Eltis SlaveAssessment'!AQ125+'2 - Eltis SlaveAssessment'!AS125+'2 - Eltis SlaveAssessment'!AY125+'2 - Eltis SlaveAssessment'!BA125+'2 - Eltis SlaveAssessment'!BC125+'2 - Eltis SlaveAssessment'!BE125+'2 - Eltis SlaveAssessment'!BG125+'2 - Eltis SlaveAssessment'!BI125</f>
        <v>413</v>
      </c>
      <c r="M125" s="8">
        <f>'1 - Eltis SlaveVoyages'!GF125</f>
        <v>2839</v>
      </c>
      <c r="N125" s="8">
        <f>'1 - Eltis SlaveVoyages'!GG125</f>
        <v>2516</v>
      </c>
      <c r="O125" s="8">
        <f>'1 - Eltis SlaveVoyages'!BZ125</f>
        <v>0</v>
      </c>
      <c r="P125" s="8">
        <f>'1 - Eltis SlaveVoyages'!CA125</f>
        <v>0</v>
      </c>
      <c r="Q125" s="8">
        <f>'1 - Eltis SlaveVoyages'!CB125</f>
        <v>2363</v>
      </c>
      <c r="R125" s="8">
        <f>'1 - Eltis SlaveVoyages'!CC125</f>
        <v>2103</v>
      </c>
      <c r="S125" s="8">
        <f>'1 - Eltis SlaveVoyages'!EL125+'1 - Eltis SlaveVoyages'!EN125+'1 - Eltis SlaveVoyages'!EP125+'1 - Eltis SlaveVoyages'!ER125+'1 - Eltis SlaveVoyages'!ET125</f>
        <v>0</v>
      </c>
      <c r="T125" s="8">
        <f>'1 - Eltis SlaveVoyages'!EM125+'1 - Eltis SlaveVoyages'!EO125+'1 - Eltis SlaveVoyages'!EQ125+'1 - Eltis SlaveVoyages'!ES125+'1 - Eltis SlaveVoyages'!EU125</f>
        <v>0</v>
      </c>
      <c r="U125" s="8">
        <f>'1 - Eltis SlaveVoyages'!BR125+'1 - Eltis SlaveVoyages'!BT125+'1 - Eltis SlaveVoyages'!BV125+'1 - Eltis SlaveVoyages'!CF125+'1 - Eltis SlaveVoyages'!CH125+'1 - Eltis SlaveVoyages'!CJ125+'1 - Eltis SlaveVoyages'!CL125+'1 - Eltis SlaveVoyages'!CN125+'1 - Eltis SlaveVoyages'!CP125+'1 - Eltis SlaveVoyages'!CR125+'1 - Eltis SlaveVoyages'!CT125+'1 - Eltis SlaveVoyages'!CV125+'1 - Eltis SlaveVoyages'!CX125+'1 - Eltis SlaveVoyages'!CZ125+'1 - Eltis SlaveVoyages'!DB125+'1 - Eltis SlaveVoyages'!DD125+'1 - Eltis SlaveVoyages'!DF125+'1 - Eltis SlaveVoyages'!DH125+'1 - Eltis SlaveVoyages'!DJ125+'1 - Eltis SlaveVoyages'!DL125+'1 - Eltis SlaveVoyages'!DN125+'1 - Eltis SlaveVoyages'!DP125+'1 - Eltis SlaveVoyages'!DR125+'1 - Eltis SlaveVoyages'!DT125+'1 - Eltis SlaveVoyages'!DV125+'1 - Eltis SlaveVoyages'!DX125+'1 - Eltis SlaveVoyages'!DZ125+'1 - Eltis SlaveVoyages'!EB125+'1 - Eltis SlaveVoyages'!ED125+'1 - Eltis SlaveVoyages'!EF125+'1 - Eltis SlaveVoyages'!EH125+'1 - Eltis SlaveVoyages'!EJ125+'1 - Eltis SlaveVoyages'!FP125+'1 - Eltis SlaveVoyages'!FT125+'1 - Eltis SlaveVoyages'!FV125</f>
        <v>476</v>
      </c>
      <c r="V125" s="8">
        <f>'1 - Eltis SlaveVoyages'!BS125+'1 - Eltis SlaveVoyages'!BU125+'1 - Eltis SlaveVoyages'!BW125+'1 - Eltis SlaveVoyages'!CG125+'1 - Eltis SlaveVoyages'!CI125+'1 - Eltis SlaveVoyages'!CK125+'1 - Eltis SlaveVoyages'!CM125+'1 - Eltis SlaveVoyages'!CO125+'1 - Eltis SlaveVoyages'!CQ125+'1 - Eltis SlaveVoyages'!CS125+'1 - Eltis SlaveVoyages'!CU125+'1 - Eltis SlaveVoyages'!CW125+'1 - Eltis SlaveVoyages'!CY125+'1 - Eltis SlaveVoyages'!DA125+'1 - Eltis SlaveVoyages'!DC125+'1 - Eltis SlaveVoyages'!DE125+'1 - Eltis SlaveVoyages'!DG125+'1 - Eltis SlaveVoyages'!DI125+'1 - Eltis SlaveVoyages'!DK125+'1 - Eltis SlaveVoyages'!DM125+'1 - Eltis SlaveVoyages'!DO125+'1 - Eltis SlaveVoyages'!DQ125+'1 - Eltis SlaveVoyages'!DS125+'1 - Eltis SlaveVoyages'!DU125+'1 - Eltis SlaveVoyages'!DW125+'1 - Eltis SlaveVoyages'!DY125+'1 - Eltis SlaveVoyages'!EA125+'1 - Eltis SlaveVoyages'!EC125+'1 - Eltis SlaveVoyages'!EE125+'1 - Eltis SlaveVoyages'!EG125+'1 - Eltis SlaveVoyages'!EI125+'1 - Eltis SlaveVoyages'!EK125+'1 - Eltis SlaveVoyages'!FQ125+'1 - Eltis SlaveVoyages'!FU125+'1 - Eltis SlaveVoyages'!FW125</f>
        <v>413</v>
      </c>
      <c r="X125" s="8">
        <f>'3 - Paesie'!AB47</f>
        <v>2666.666666666667</v>
      </c>
      <c r="Y125" s="8">
        <f>'3 - Paesie'!AC47</f>
        <v>2823.5294117647059</v>
      </c>
      <c r="Z125" s="8">
        <f>'3 - Paesie'!AD47</f>
        <v>2742.8571428571427</v>
      </c>
      <c r="AA125" s="8">
        <f>'3 - Paesie'!AE47</f>
        <v>1781.900452488688</v>
      </c>
      <c r="AB125" s="8">
        <f>'3 - Paesie'!AF47</f>
        <v>2120.7296766965233</v>
      </c>
      <c r="AC125" s="8">
        <f>'3 - Paesie'!AG47</f>
        <v>1832.8118939883645</v>
      </c>
      <c r="AE125" s="11">
        <f t="shared" si="20"/>
        <v>5505.666666666667</v>
      </c>
      <c r="AG125" s="51">
        <f t="shared" si="21"/>
        <v>5505.666666666667</v>
      </c>
      <c r="AH125" s="52">
        <f t="shared" si="22"/>
        <v>4297.9004524886877</v>
      </c>
      <c r="AI125" s="52">
        <f t="shared" si="23"/>
        <v>0</v>
      </c>
      <c r="AJ125" s="52">
        <f t="shared" si="24"/>
        <v>0</v>
      </c>
      <c r="AK125" s="52">
        <f t="shared" si="25"/>
        <v>2363</v>
      </c>
      <c r="AL125" s="52">
        <f t="shared" si="26"/>
        <v>2103</v>
      </c>
      <c r="AM125" s="52">
        <f t="shared" si="27"/>
        <v>0</v>
      </c>
      <c r="AN125" s="52">
        <f t="shared" si="28"/>
        <v>0</v>
      </c>
      <c r="AO125" s="52">
        <f t="shared" si="29"/>
        <v>3142.666666666667</v>
      </c>
      <c r="AP125" s="52">
        <f t="shared" si="30"/>
        <v>2194.9004524886877</v>
      </c>
      <c r="AQ125" s="52">
        <f t="shared" si="31"/>
        <v>0</v>
      </c>
      <c r="AR125" s="56">
        <f t="shared" si="32"/>
        <v>0</v>
      </c>
      <c r="AT125" s="8">
        <f>IF('4 - Prijzen'!O129&gt;0,'4 - Prijzen'!O129,"")</f>
        <v>62.333333333333336</v>
      </c>
      <c r="AU125" s="8">
        <f>IF('4 - Prijzen'!P129&gt;0,'4 - Prijzen'!P129,"")</f>
        <v>63</v>
      </c>
      <c r="AV125" s="8">
        <f>IF('4 - Prijzen'!BC129&gt;0,'4 - Prijzen'!BC129,"")</f>
        <v>198.20162583673471</v>
      </c>
      <c r="AW125" s="8">
        <f>IF('4 - Prijzen'!BD129&gt;0,'4 - Prijzen'!BD129,"")</f>
        <v>217</v>
      </c>
      <c r="AX125" s="8" t="str">
        <f>IF('4 - Prijzen'!BE129&gt;0,'4 - Prijzen'!BE129,"")</f>
        <v/>
      </c>
      <c r="AY125" s="8">
        <f>IF('4 - Prijzen'!BF129&gt;0,'4 - Prijzen'!BF129,"")</f>
        <v>203.26101997547207</v>
      </c>
      <c r="AZ125" s="8">
        <f>IF('4 - Prijzen'!BG129&gt;0,'4 - Prijzen'!BG129,"")</f>
        <v>164.92337221658849</v>
      </c>
      <c r="BA125" s="8">
        <f>IF('4 - Prijzen'!BV129&gt;0,'4 - Prijzen'!BV129,"")</f>
        <v>212.25</v>
      </c>
      <c r="BB125" s="8">
        <f>IF('4 - Prijzen'!BW129&gt;0,'4 - Prijzen'!BW129,"")</f>
        <v>189</v>
      </c>
      <c r="BE125" s="11">
        <f t="shared" si="39"/>
        <v>62.333333333333336</v>
      </c>
      <c r="BF125" s="8">
        <f t="shared" si="48"/>
        <v>198.20162583673471</v>
      </c>
      <c r="BG125" s="11">
        <f t="shared" si="63"/>
        <v>212.25</v>
      </c>
      <c r="BH125" s="11"/>
      <c r="BI125" s="87">
        <f t="shared" si="34"/>
        <v>0.629</v>
      </c>
      <c r="BJ125" s="87">
        <f t="shared" si="35"/>
        <v>0.66666666666666663</v>
      </c>
      <c r="BK125" s="84">
        <f t="shared" si="33"/>
        <v>0.8763333333333333</v>
      </c>
      <c r="BL125" s="89"/>
      <c r="BM125" s="8">
        <f t="shared" si="40"/>
        <v>300745.8181851852</v>
      </c>
      <c r="BN125" s="8">
        <f t="shared" si="41"/>
        <v>0</v>
      </c>
      <c r="BO125" s="8">
        <f t="shared" si="42"/>
        <v>129078.3498888889</v>
      </c>
      <c r="BP125" s="8">
        <f t="shared" si="43"/>
        <v>171667.46829629631</v>
      </c>
      <c r="BR125" s="8">
        <f t="shared" si="49"/>
        <v>0</v>
      </c>
      <c r="BS125" s="8">
        <f t="shared" si="50"/>
        <v>391161.68024999998</v>
      </c>
      <c r="BU125" s="11">
        <f t="shared" si="64"/>
        <v>0</v>
      </c>
      <c r="BV125" s="11">
        <f t="shared" si="65"/>
        <v>262083.33036111109</v>
      </c>
      <c r="BX125" s="14">
        <f t="shared" si="59"/>
        <v>0</v>
      </c>
      <c r="BY125" s="14">
        <f t="shared" si="60"/>
        <v>0</v>
      </c>
      <c r="BZ125" s="14">
        <f t="shared" si="61"/>
        <v>0.42919416358902945</v>
      </c>
      <c r="CA125" s="14">
        <f t="shared" si="62"/>
        <v>0.48930868065645017</v>
      </c>
      <c r="CB125" s="8" t="str">
        <f t="shared" si="51"/>
        <v/>
      </c>
      <c r="CC125" s="8" t="str">
        <f t="shared" si="52"/>
        <v/>
      </c>
      <c r="CD125" s="8">
        <f t="shared" si="53"/>
        <v>610640.48068478936</v>
      </c>
      <c r="CE125" s="8">
        <f t="shared" si="54"/>
        <v>535619.62156384287</v>
      </c>
      <c r="CG125" s="11">
        <f t="shared" si="55"/>
        <v>535619.62156384287</v>
      </c>
      <c r="CH125" s="11">
        <f t="shared" si="56"/>
        <v>610640.48068478936</v>
      </c>
      <c r="CJ125" t="str">
        <f t="shared" si="66"/>
        <v/>
      </c>
      <c r="CK125">
        <f t="shared" si="67"/>
        <v>110.91126972539614</v>
      </c>
      <c r="CL125">
        <f t="shared" si="57"/>
        <v>97.285152551403314</v>
      </c>
      <c r="CM125">
        <f t="shared" si="58"/>
        <v>110.91126972539614</v>
      </c>
      <c r="CN125">
        <f t="shared" si="36"/>
        <v>90</v>
      </c>
      <c r="CO125">
        <f t="shared" si="36"/>
        <v>110</v>
      </c>
      <c r="CP125" s="8">
        <f t="shared" si="37"/>
        <v>535619.62156384287</v>
      </c>
      <c r="CQ125" s="8">
        <f t="shared" si="38"/>
        <v>610640.48068478936</v>
      </c>
    </row>
    <row r="126" spans="1:95" x14ac:dyDescent="0.25">
      <c r="A126">
        <v>1718</v>
      </c>
      <c r="B126" s="8">
        <f>'2 - Eltis SlaveAssessment'!BX126</f>
        <v>1615</v>
      </c>
      <c r="C126" s="8">
        <f>'2 - Eltis SlaveAssessment'!BY126</f>
        <v>1224</v>
      </c>
      <c r="D126" s="8">
        <f>'2 - Eltis SlaveAssessment'!AT126</f>
        <v>718</v>
      </c>
      <c r="E126" s="8">
        <f>'2 - Eltis SlaveAssessment'!AU126</f>
        <v>449</v>
      </c>
      <c r="F126" s="8">
        <f>'2 - Eltis SlaveAssessment'!AV126</f>
        <v>845</v>
      </c>
      <c r="G126" s="8">
        <f>'2 - Eltis SlaveAssessment'!AW126</f>
        <v>733</v>
      </c>
      <c r="H126" s="8">
        <f>'2 - Eltis SlaveAssessment'!BJ126+'2 - Eltis SlaveAssessment'!BL126+'2 - Eltis SlaveAssessment'!BN126+'2 - Eltis SlaveAssessment'!BP126+'2 - Eltis SlaveAssessment'!BR126</f>
        <v>0</v>
      </c>
      <c r="I126" s="8">
        <f>'2 - Eltis SlaveAssessment'!BK126+'2 - Eltis SlaveAssessment'!BM126+'2 - Eltis SlaveAssessment'!BO126+'2 - Eltis SlaveAssessment'!BQ126+'2 - Eltis SlaveAssessment'!BS126</f>
        <v>0</v>
      </c>
      <c r="J126" s="8">
        <f>'2 - Eltis SlaveAssessment'!N126+'2 - Eltis SlaveAssessment'!P126+'2 - Eltis SlaveAssessment'!R126+'2 - Eltis SlaveAssessment'!T126+'2 - Eltis SlaveAssessment'!V126+'2 - Eltis SlaveAssessment'!X126+'2 - Eltis SlaveAssessment'!Z126+'2 - Eltis SlaveAssessment'!AB126+'2 - Eltis SlaveAssessment'!AD126+'2 - Eltis SlaveAssessment'!AF126+'2 - Eltis SlaveAssessment'!AH126+'2 - Eltis SlaveAssessment'!AJ126+'2 - Eltis SlaveAssessment'!AL126+'2 - Eltis SlaveAssessment'!AN126+'2 - Eltis SlaveAssessment'!AP126+'2 - Eltis SlaveAssessment'!AR126+'2 - Eltis SlaveAssessment'!AX126+'2 - Eltis SlaveAssessment'!AZ126+'2 - Eltis SlaveAssessment'!BB126+'2 - Eltis SlaveAssessment'!BD126+'2 - Eltis SlaveAssessment'!BF126+'2 - Eltis SlaveAssessment'!BH126</f>
        <v>52</v>
      </c>
      <c r="K126" s="8">
        <f>'2 - Eltis SlaveAssessment'!O126+'2 - Eltis SlaveAssessment'!Q126+'2 - Eltis SlaveAssessment'!S126+'2 - Eltis SlaveAssessment'!U126+'2 - Eltis SlaveAssessment'!W126+'2 - Eltis SlaveAssessment'!Y126+'2 - Eltis SlaveAssessment'!AA126+'2 - Eltis SlaveAssessment'!AC126+'2 - Eltis SlaveAssessment'!AE126+'2 - Eltis SlaveAssessment'!AG126+'2 - Eltis SlaveAssessment'!AI126+'2 - Eltis SlaveAssessment'!AK126+'2 - Eltis SlaveAssessment'!AM126+'2 - Eltis SlaveAssessment'!AO126+'2 - Eltis SlaveAssessment'!AQ126+'2 - Eltis SlaveAssessment'!AS126+'2 - Eltis SlaveAssessment'!AY126+'2 - Eltis SlaveAssessment'!BA126+'2 - Eltis SlaveAssessment'!BC126+'2 - Eltis SlaveAssessment'!BE126+'2 - Eltis SlaveAssessment'!BG126+'2 - Eltis SlaveAssessment'!BI126</f>
        <v>42</v>
      </c>
      <c r="M126" s="8">
        <f>'1 - Eltis SlaveVoyages'!GF126</f>
        <v>1580</v>
      </c>
      <c r="N126" s="8">
        <f>'1 - Eltis SlaveVoyages'!GG126</f>
        <v>1224</v>
      </c>
      <c r="O126" s="8">
        <f>'1 - Eltis SlaveVoyages'!BZ126</f>
        <v>683</v>
      </c>
      <c r="P126" s="8">
        <f>'1 - Eltis SlaveVoyages'!CA126</f>
        <v>449</v>
      </c>
      <c r="Q126" s="8">
        <f>'1 - Eltis SlaveVoyages'!CB126</f>
        <v>845</v>
      </c>
      <c r="R126" s="8">
        <f>'1 - Eltis SlaveVoyages'!CC126</f>
        <v>733</v>
      </c>
      <c r="S126" s="8">
        <f>'1 - Eltis SlaveVoyages'!EL126+'1 - Eltis SlaveVoyages'!EN126+'1 - Eltis SlaveVoyages'!EP126+'1 - Eltis SlaveVoyages'!ER126+'1 - Eltis SlaveVoyages'!ET126</f>
        <v>0</v>
      </c>
      <c r="T126" s="8">
        <f>'1 - Eltis SlaveVoyages'!EM126+'1 - Eltis SlaveVoyages'!EO126+'1 - Eltis SlaveVoyages'!EQ126+'1 - Eltis SlaveVoyages'!ES126+'1 - Eltis SlaveVoyages'!EU126</f>
        <v>0</v>
      </c>
      <c r="U126" s="8">
        <f>'1 - Eltis SlaveVoyages'!BR126+'1 - Eltis SlaveVoyages'!BT126+'1 - Eltis SlaveVoyages'!BV126+'1 - Eltis SlaveVoyages'!CF126+'1 - Eltis SlaveVoyages'!CH126+'1 - Eltis SlaveVoyages'!CJ126+'1 - Eltis SlaveVoyages'!CL126+'1 - Eltis SlaveVoyages'!CN126+'1 - Eltis SlaveVoyages'!CP126+'1 - Eltis SlaveVoyages'!CR126+'1 - Eltis SlaveVoyages'!CT126+'1 - Eltis SlaveVoyages'!CV126+'1 - Eltis SlaveVoyages'!CX126+'1 - Eltis SlaveVoyages'!CZ126+'1 - Eltis SlaveVoyages'!DB126+'1 - Eltis SlaveVoyages'!DD126+'1 - Eltis SlaveVoyages'!DF126+'1 - Eltis SlaveVoyages'!DH126+'1 - Eltis SlaveVoyages'!DJ126+'1 - Eltis SlaveVoyages'!DL126+'1 - Eltis SlaveVoyages'!DN126+'1 - Eltis SlaveVoyages'!DP126+'1 - Eltis SlaveVoyages'!DR126+'1 - Eltis SlaveVoyages'!DT126+'1 - Eltis SlaveVoyages'!DV126+'1 - Eltis SlaveVoyages'!DX126+'1 - Eltis SlaveVoyages'!DZ126+'1 - Eltis SlaveVoyages'!EB126+'1 - Eltis SlaveVoyages'!ED126+'1 - Eltis SlaveVoyages'!EF126+'1 - Eltis SlaveVoyages'!EH126+'1 - Eltis SlaveVoyages'!EJ126+'1 - Eltis SlaveVoyages'!FP126+'1 - Eltis SlaveVoyages'!FT126+'1 - Eltis SlaveVoyages'!FV126</f>
        <v>52</v>
      </c>
      <c r="V126" s="8">
        <f>'1 - Eltis SlaveVoyages'!BS126+'1 - Eltis SlaveVoyages'!BU126+'1 - Eltis SlaveVoyages'!BW126+'1 - Eltis SlaveVoyages'!CG126+'1 - Eltis SlaveVoyages'!CI126+'1 - Eltis SlaveVoyages'!CK126+'1 - Eltis SlaveVoyages'!CM126+'1 - Eltis SlaveVoyages'!CO126+'1 - Eltis SlaveVoyages'!CQ126+'1 - Eltis SlaveVoyages'!CS126+'1 - Eltis SlaveVoyages'!CU126+'1 - Eltis SlaveVoyages'!CW126+'1 - Eltis SlaveVoyages'!CY126+'1 - Eltis SlaveVoyages'!DA126+'1 - Eltis SlaveVoyages'!DC126+'1 - Eltis SlaveVoyages'!DE126+'1 - Eltis SlaveVoyages'!DG126+'1 - Eltis SlaveVoyages'!DI126+'1 - Eltis SlaveVoyages'!DK126+'1 - Eltis SlaveVoyages'!DM126+'1 - Eltis SlaveVoyages'!DO126+'1 - Eltis SlaveVoyages'!DQ126+'1 - Eltis SlaveVoyages'!DS126+'1 - Eltis SlaveVoyages'!DU126+'1 - Eltis SlaveVoyages'!DW126+'1 - Eltis SlaveVoyages'!DY126+'1 - Eltis SlaveVoyages'!EA126+'1 - Eltis SlaveVoyages'!EC126+'1 - Eltis SlaveVoyages'!EE126+'1 - Eltis SlaveVoyages'!EG126+'1 - Eltis SlaveVoyages'!EI126+'1 - Eltis SlaveVoyages'!EK126+'1 - Eltis SlaveVoyages'!FQ126+'1 - Eltis SlaveVoyages'!FU126+'1 - Eltis SlaveVoyages'!FW126</f>
        <v>42</v>
      </c>
      <c r="X126" s="8">
        <f>'3 - Paesie'!AB48</f>
        <v>2499.9999999999995</v>
      </c>
      <c r="Y126" s="8">
        <f>'3 - Paesie'!AC48</f>
        <v>2647.0588235294122</v>
      </c>
      <c r="Z126" s="8">
        <f>'3 - Paesie'!AD48</f>
        <v>2571.4285714285716</v>
      </c>
      <c r="AA126" s="8">
        <f>'3 - Paesie'!AE48</f>
        <v>1568.6465433300873</v>
      </c>
      <c r="AB126" s="8">
        <f>'3 - Paesie'!AF48</f>
        <v>1768.7982432792123</v>
      </c>
      <c r="AC126" s="8">
        <f>'3 - Paesie'!AG48</f>
        <v>1718.261150614092</v>
      </c>
      <c r="AE126" s="11">
        <f t="shared" si="20"/>
        <v>4079.9999999999995</v>
      </c>
      <c r="AG126" s="51">
        <f t="shared" si="21"/>
        <v>4079.9999999999995</v>
      </c>
      <c r="AH126" s="52">
        <f t="shared" si="22"/>
        <v>2792.6465433300873</v>
      </c>
      <c r="AI126" s="52">
        <f t="shared" si="23"/>
        <v>683</v>
      </c>
      <c r="AJ126" s="52">
        <f t="shared" si="24"/>
        <v>449</v>
      </c>
      <c r="AK126" s="52">
        <f t="shared" si="25"/>
        <v>845</v>
      </c>
      <c r="AL126" s="52">
        <f t="shared" si="26"/>
        <v>733</v>
      </c>
      <c r="AM126" s="52">
        <f t="shared" si="27"/>
        <v>0</v>
      </c>
      <c r="AN126" s="52">
        <f t="shared" si="28"/>
        <v>0</v>
      </c>
      <c r="AO126" s="52">
        <f t="shared" si="29"/>
        <v>2551.9999999999995</v>
      </c>
      <c r="AP126" s="52">
        <f t="shared" si="30"/>
        <v>1610.6465433300873</v>
      </c>
      <c r="AQ126" s="52">
        <f t="shared" si="31"/>
        <v>0</v>
      </c>
      <c r="AR126" s="56">
        <f t="shared" si="32"/>
        <v>0</v>
      </c>
      <c r="AT126" s="8">
        <f>IF('4 - Prijzen'!O130&gt;0,'4 - Prijzen'!O130,"")</f>
        <v>66.2</v>
      </c>
      <c r="AU126" s="8">
        <f>IF('4 - Prijzen'!P130&gt;0,'4 - Prijzen'!P130,"")</f>
        <v>63</v>
      </c>
      <c r="AV126" s="8">
        <f>IF('4 - Prijzen'!BC130&gt;0,'4 - Prijzen'!BC130,"")</f>
        <v>196.91960608935469</v>
      </c>
      <c r="AW126" s="8">
        <f>IF('4 - Prijzen'!BD130&gt;0,'4 - Prijzen'!BD130,"")</f>
        <v>217</v>
      </c>
      <c r="AX126" s="8" t="str">
        <f>IF('4 - Prijzen'!BE130&gt;0,'4 - Prijzen'!BE130,"")</f>
        <v/>
      </c>
      <c r="AY126" s="8">
        <f>IF('4 - Prijzen'!BF130&gt;0,'4 - Prijzen'!BF130,"")</f>
        <v>202.33630411861958</v>
      </c>
      <c r="AZ126" s="8">
        <f>IF('4 - Prijzen'!BG130&gt;0,'4 - Prijzen'!BG130,"")</f>
        <v>164.33490938879314</v>
      </c>
      <c r="BA126" s="8">
        <f>IF('4 - Prijzen'!BV130&gt;0,'4 - Prijzen'!BV130,"")</f>
        <v>207.75</v>
      </c>
      <c r="BB126" s="8">
        <f>IF('4 - Prijzen'!BW130&gt;0,'4 - Prijzen'!BW130,"")</f>
        <v>189</v>
      </c>
      <c r="BE126" s="11">
        <f t="shared" si="39"/>
        <v>66.2</v>
      </c>
      <c r="BF126" s="8">
        <f t="shared" si="48"/>
        <v>196.91960608935469</v>
      </c>
      <c r="BG126" s="11">
        <f t="shared" si="63"/>
        <v>207.75</v>
      </c>
      <c r="BH126" s="11"/>
      <c r="BI126" s="87">
        <f t="shared" si="34"/>
        <v>0.629</v>
      </c>
      <c r="BJ126" s="87">
        <f t="shared" si="35"/>
        <v>0.66666666666666663</v>
      </c>
      <c r="BK126" s="84">
        <f t="shared" si="33"/>
        <v>0.8763333333333333</v>
      </c>
      <c r="BL126" s="89"/>
      <c r="BM126" s="8">
        <f t="shared" si="40"/>
        <v>236694.128</v>
      </c>
      <c r="BN126" s="8">
        <f t="shared" si="41"/>
        <v>39623.061133333329</v>
      </c>
      <c r="BO126" s="8">
        <f t="shared" si="42"/>
        <v>49021.210333333329</v>
      </c>
      <c r="BP126" s="8">
        <f t="shared" si="43"/>
        <v>148049.85653333331</v>
      </c>
      <c r="BR126" s="8">
        <f t="shared" si="49"/>
        <v>77482.679446534035</v>
      </c>
      <c r="BS126" s="8">
        <f t="shared" si="50"/>
        <v>133448.69725</v>
      </c>
      <c r="BU126" s="11">
        <f t="shared" si="64"/>
        <v>37859.618313200706</v>
      </c>
      <c r="BV126" s="11">
        <f t="shared" si="65"/>
        <v>84427.486916666676</v>
      </c>
      <c r="BX126" s="14">
        <f t="shared" si="59"/>
        <v>0.16740196078431374</v>
      </c>
      <c r="BY126" s="14">
        <f t="shared" si="60"/>
        <v>0.16077938723480223</v>
      </c>
      <c r="BZ126" s="14">
        <f t="shared" si="61"/>
        <v>0.20710784313725492</v>
      </c>
      <c r="CA126" s="14">
        <f t="shared" si="62"/>
        <v>0.26247503528532301</v>
      </c>
      <c r="CB126" s="8">
        <f t="shared" si="51"/>
        <v>226159.94541414184</v>
      </c>
      <c r="CC126" s="8">
        <f t="shared" si="52"/>
        <v>235475.57286003657</v>
      </c>
      <c r="CD126" s="8">
        <f t="shared" si="53"/>
        <v>407649.87765680475</v>
      </c>
      <c r="CE126" s="8">
        <f t="shared" si="54"/>
        <v>321659.11255098961</v>
      </c>
      <c r="CG126" s="11">
        <f t="shared" si="55"/>
        <v>226159.94541414184</v>
      </c>
      <c r="CH126" s="11">
        <f t="shared" si="56"/>
        <v>407649.87765680475</v>
      </c>
      <c r="CJ126">
        <f t="shared" si="66"/>
        <v>55.431359170132808</v>
      </c>
      <c r="CK126">
        <f t="shared" si="67"/>
        <v>99.914185700197251</v>
      </c>
      <c r="CL126">
        <f t="shared" si="57"/>
        <v>55.431359170132808</v>
      </c>
      <c r="CM126">
        <f t="shared" si="58"/>
        <v>99.914185700197251</v>
      </c>
      <c r="CN126">
        <f t="shared" si="36"/>
        <v>90</v>
      </c>
      <c r="CO126">
        <f t="shared" si="36"/>
        <v>110</v>
      </c>
      <c r="CP126" s="8">
        <f t="shared" si="37"/>
        <v>226159.94541414184</v>
      </c>
      <c r="CQ126" s="8">
        <f t="shared" si="38"/>
        <v>407649.87765680475</v>
      </c>
    </row>
    <row r="127" spans="1:95" x14ac:dyDescent="0.25">
      <c r="A127">
        <v>1719</v>
      </c>
      <c r="B127" s="8">
        <f>'2 - Eltis SlaveAssessment'!BX127</f>
        <v>2986</v>
      </c>
      <c r="C127" s="8">
        <f>'2 - Eltis SlaveAssessment'!BY127</f>
        <v>2351</v>
      </c>
      <c r="D127" s="8">
        <f>'2 - Eltis SlaveAssessment'!AT127</f>
        <v>400</v>
      </c>
      <c r="E127" s="8">
        <f>'2 - Eltis SlaveAssessment'!AU127</f>
        <v>350</v>
      </c>
      <c r="F127" s="8">
        <f>'2 - Eltis SlaveAssessment'!AV127</f>
        <v>2349</v>
      </c>
      <c r="G127" s="8">
        <f>'2 - Eltis SlaveAssessment'!AW127</f>
        <v>1811</v>
      </c>
      <c r="H127" s="8">
        <f>'2 - Eltis SlaveAssessment'!BJ127+'2 - Eltis SlaveAssessment'!BL127+'2 - Eltis SlaveAssessment'!BN127+'2 - Eltis SlaveAssessment'!BP127+'2 - Eltis SlaveAssessment'!BR127</f>
        <v>0</v>
      </c>
      <c r="I127" s="8">
        <f>'2 - Eltis SlaveAssessment'!BK127+'2 - Eltis SlaveAssessment'!BM127+'2 - Eltis SlaveAssessment'!BO127+'2 - Eltis SlaveAssessment'!BQ127+'2 - Eltis SlaveAssessment'!BS127</f>
        <v>0</v>
      </c>
      <c r="J127" s="8">
        <f>'2 - Eltis SlaveAssessment'!N127+'2 - Eltis SlaveAssessment'!P127+'2 - Eltis SlaveAssessment'!R127+'2 - Eltis SlaveAssessment'!T127+'2 - Eltis SlaveAssessment'!V127+'2 - Eltis SlaveAssessment'!X127+'2 - Eltis SlaveAssessment'!Z127+'2 - Eltis SlaveAssessment'!AB127+'2 - Eltis SlaveAssessment'!AD127+'2 - Eltis SlaveAssessment'!AF127+'2 - Eltis SlaveAssessment'!AH127+'2 - Eltis SlaveAssessment'!AJ127+'2 - Eltis SlaveAssessment'!AL127+'2 - Eltis SlaveAssessment'!AN127+'2 - Eltis SlaveAssessment'!AP127+'2 - Eltis SlaveAssessment'!AR127+'2 - Eltis SlaveAssessment'!AX127+'2 - Eltis SlaveAssessment'!AZ127+'2 - Eltis SlaveAssessment'!BB127+'2 - Eltis SlaveAssessment'!BD127+'2 - Eltis SlaveAssessment'!BF127+'2 - Eltis SlaveAssessment'!BH127</f>
        <v>237</v>
      </c>
      <c r="K127" s="8">
        <f>'2 - Eltis SlaveAssessment'!O127+'2 - Eltis SlaveAssessment'!Q127+'2 - Eltis SlaveAssessment'!S127+'2 - Eltis SlaveAssessment'!U127+'2 - Eltis SlaveAssessment'!W127+'2 - Eltis SlaveAssessment'!Y127+'2 - Eltis SlaveAssessment'!AA127+'2 - Eltis SlaveAssessment'!AC127+'2 - Eltis SlaveAssessment'!AE127+'2 - Eltis SlaveAssessment'!AG127+'2 - Eltis SlaveAssessment'!AI127+'2 - Eltis SlaveAssessment'!AK127+'2 - Eltis SlaveAssessment'!AM127+'2 - Eltis SlaveAssessment'!AO127+'2 - Eltis SlaveAssessment'!AQ127+'2 - Eltis SlaveAssessment'!AS127+'2 - Eltis SlaveAssessment'!AY127+'2 - Eltis SlaveAssessment'!BA127+'2 - Eltis SlaveAssessment'!BC127+'2 - Eltis SlaveAssessment'!BE127+'2 - Eltis SlaveAssessment'!BG127+'2 - Eltis SlaveAssessment'!BI127</f>
        <v>190</v>
      </c>
      <c r="M127" s="8">
        <f>'1 - Eltis SlaveVoyages'!GF127</f>
        <v>3015</v>
      </c>
      <c r="N127" s="8">
        <f>'1 - Eltis SlaveVoyages'!GG127</f>
        <v>2351</v>
      </c>
      <c r="O127" s="8">
        <f>'1 - Eltis SlaveVoyages'!BZ127</f>
        <v>429</v>
      </c>
      <c r="P127" s="8">
        <f>'1 - Eltis SlaveVoyages'!CA127</f>
        <v>350</v>
      </c>
      <c r="Q127" s="8">
        <f>'1 - Eltis SlaveVoyages'!CB127</f>
        <v>2349</v>
      </c>
      <c r="R127" s="8">
        <f>'1 - Eltis SlaveVoyages'!CC127</f>
        <v>1811</v>
      </c>
      <c r="S127" s="8">
        <f>'1 - Eltis SlaveVoyages'!EL127+'1 - Eltis SlaveVoyages'!EN127+'1 - Eltis SlaveVoyages'!EP127+'1 - Eltis SlaveVoyages'!ER127+'1 - Eltis SlaveVoyages'!ET127</f>
        <v>0</v>
      </c>
      <c r="T127" s="8">
        <f>'1 - Eltis SlaveVoyages'!EM127+'1 - Eltis SlaveVoyages'!EO127+'1 - Eltis SlaveVoyages'!EQ127+'1 - Eltis SlaveVoyages'!ES127+'1 - Eltis SlaveVoyages'!EU127</f>
        <v>0</v>
      </c>
      <c r="U127" s="8">
        <f>'1 - Eltis SlaveVoyages'!BR127+'1 - Eltis SlaveVoyages'!BT127+'1 - Eltis SlaveVoyages'!BV127+'1 - Eltis SlaveVoyages'!CF127+'1 - Eltis SlaveVoyages'!CH127+'1 - Eltis SlaveVoyages'!CJ127+'1 - Eltis SlaveVoyages'!CL127+'1 - Eltis SlaveVoyages'!CN127+'1 - Eltis SlaveVoyages'!CP127+'1 - Eltis SlaveVoyages'!CR127+'1 - Eltis SlaveVoyages'!CT127+'1 - Eltis SlaveVoyages'!CV127+'1 - Eltis SlaveVoyages'!CX127+'1 - Eltis SlaveVoyages'!CZ127+'1 - Eltis SlaveVoyages'!DB127+'1 - Eltis SlaveVoyages'!DD127+'1 - Eltis SlaveVoyages'!DF127+'1 - Eltis SlaveVoyages'!DH127+'1 - Eltis SlaveVoyages'!DJ127+'1 - Eltis SlaveVoyages'!DL127+'1 - Eltis SlaveVoyages'!DN127+'1 - Eltis SlaveVoyages'!DP127+'1 - Eltis SlaveVoyages'!DR127+'1 - Eltis SlaveVoyages'!DT127+'1 - Eltis SlaveVoyages'!DV127+'1 - Eltis SlaveVoyages'!DX127+'1 - Eltis SlaveVoyages'!DZ127+'1 - Eltis SlaveVoyages'!EB127+'1 - Eltis SlaveVoyages'!ED127+'1 - Eltis SlaveVoyages'!EF127+'1 - Eltis SlaveVoyages'!EH127+'1 - Eltis SlaveVoyages'!EJ127+'1 - Eltis SlaveVoyages'!FP127+'1 - Eltis SlaveVoyages'!FT127+'1 - Eltis SlaveVoyages'!FV127</f>
        <v>237</v>
      </c>
      <c r="V127" s="8">
        <f>'1 - Eltis SlaveVoyages'!BS127+'1 - Eltis SlaveVoyages'!BU127+'1 - Eltis SlaveVoyages'!BW127+'1 - Eltis SlaveVoyages'!CG127+'1 - Eltis SlaveVoyages'!CI127+'1 - Eltis SlaveVoyages'!CK127+'1 - Eltis SlaveVoyages'!CM127+'1 - Eltis SlaveVoyages'!CO127+'1 - Eltis SlaveVoyages'!CQ127+'1 - Eltis SlaveVoyages'!CS127+'1 - Eltis SlaveVoyages'!CU127+'1 - Eltis SlaveVoyages'!CW127+'1 - Eltis SlaveVoyages'!CY127+'1 - Eltis SlaveVoyages'!DA127+'1 - Eltis SlaveVoyages'!DC127+'1 - Eltis SlaveVoyages'!DE127+'1 - Eltis SlaveVoyages'!DG127+'1 - Eltis SlaveVoyages'!DI127+'1 - Eltis SlaveVoyages'!DK127+'1 - Eltis SlaveVoyages'!DM127+'1 - Eltis SlaveVoyages'!DO127+'1 - Eltis SlaveVoyages'!DQ127+'1 - Eltis SlaveVoyages'!DS127+'1 - Eltis SlaveVoyages'!DU127+'1 - Eltis SlaveVoyages'!DW127+'1 - Eltis SlaveVoyages'!DY127+'1 - Eltis SlaveVoyages'!EA127+'1 - Eltis SlaveVoyages'!EC127+'1 - Eltis SlaveVoyages'!EE127+'1 - Eltis SlaveVoyages'!EG127+'1 - Eltis SlaveVoyages'!EI127+'1 - Eltis SlaveVoyages'!EK127+'1 - Eltis SlaveVoyages'!FQ127+'1 - Eltis SlaveVoyages'!FU127+'1 - Eltis SlaveVoyages'!FW127</f>
        <v>190</v>
      </c>
      <c r="X127" s="8">
        <f>'3 - Paesie'!AB49</f>
        <v>2499.9999999999995</v>
      </c>
      <c r="Y127" s="8">
        <f>'3 - Paesie'!AC49</f>
        <v>2647.0588235294122</v>
      </c>
      <c r="Z127" s="8">
        <f>'3 - Paesie'!AD49</f>
        <v>2571.4285714285716</v>
      </c>
      <c r="AA127" s="8">
        <f>'3 - Paesie'!AE49</f>
        <v>1568.6465433300873</v>
      </c>
      <c r="AB127" s="8">
        <f>'3 - Paesie'!AF49</f>
        <v>1768.7982432792123</v>
      </c>
      <c r="AC127" s="8">
        <f>'3 - Paesie'!AG49</f>
        <v>1718.261150614092</v>
      </c>
      <c r="AE127" s="11">
        <f t="shared" si="20"/>
        <v>5515</v>
      </c>
      <c r="AG127" s="51">
        <f t="shared" si="21"/>
        <v>5515</v>
      </c>
      <c r="AH127" s="52">
        <f t="shared" si="22"/>
        <v>3919.6465433300873</v>
      </c>
      <c r="AI127" s="52">
        <f t="shared" si="23"/>
        <v>429</v>
      </c>
      <c r="AJ127" s="52">
        <f t="shared" si="24"/>
        <v>350</v>
      </c>
      <c r="AK127" s="52">
        <f t="shared" si="25"/>
        <v>2349</v>
      </c>
      <c r="AL127" s="52">
        <f t="shared" si="26"/>
        <v>1811</v>
      </c>
      <c r="AM127" s="52">
        <f t="shared" si="27"/>
        <v>0</v>
      </c>
      <c r="AN127" s="52">
        <f t="shared" si="28"/>
        <v>0</v>
      </c>
      <c r="AO127" s="52">
        <f t="shared" si="29"/>
        <v>2736.9999999999995</v>
      </c>
      <c r="AP127" s="52">
        <f t="shared" si="30"/>
        <v>1758.6465433300873</v>
      </c>
      <c r="AQ127" s="52">
        <f t="shared" si="31"/>
        <v>0</v>
      </c>
      <c r="AR127" s="56">
        <f t="shared" si="32"/>
        <v>0</v>
      </c>
      <c r="AT127" s="8">
        <f>IF('4 - Prijzen'!O131&gt;0,'4 - Prijzen'!O131,"")</f>
        <v>66.2</v>
      </c>
      <c r="AU127" s="8">
        <f>IF('4 - Prijzen'!P131&gt;0,'4 - Prijzen'!P131,"")</f>
        <v>63</v>
      </c>
      <c r="AV127" s="8">
        <f>IF('4 - Prijzen'!BC131&gt;0,'4 - Prijzen'!BC131,"")</f>
        <v>201.30501277551022</v>
      </c>
      <c r="AW127" s="8">
        <f>IF('4 - Prijzen'!BD131&gt;0,'4 - Prijzen'!BD131,"")</f>
        <v>217</v>
      </c>
      <c r="AX127" s="8" t="str">
        <f>IF('4 - Prijzen'!BE131&gt;0,'4 - Prijzen'!BE131,"")</f>
        <v/>
      </c>
      <c r="AY127" s="8">
        <f>IF('4 - Prijzen'!BF131&gt;0,'4 - Prijzen'!BF131,"")</f>
        <v>204.51600427442941</v>
      </c>
      <c r="AZ127" s="8">
        <f>IF('4 - Prijzen'!BG131&gt;0,'4 - Prijzen'!BG131,"")</f>
        <v>166.08560454665059</v>
      </c>
      <c r="BA127" s="8">
        <f>IF('4 - Prijzen'!BV131&gt;0,'4 - Prijzen'!BV131,"")</f>
        <v>203.2</v>
      </c>
      <c r="BB127" s="8">
        <f>IF('4 - Prijzen'!BW131&gt;0,'4 - Prijzen'!BW131,"")</f>
        <v>189</v>
      </c>
      <c r="BE127" s="11">
        <f t="shared" si="39"/>
        <v>66.2</v>
      </c>
      <c r="BF127" s="8">
        <f t="shared" si="48"/>
        <v>201.30501277551022</v>
      </c>
      <c r="BG127" s="11">
        <f t="shared" si="63"/>
        <v>203.2</v>
      </c>
      <c r="BH127" s="11"/>
      <c r="BI127" s="87">
        <f t="shared" si="34"/>
        <v>0.629</v>
      </c>
      <c r="BJ127" s="87">
        <f t="shared" si="35"/>
        <v>0.66666666666666663</v>
      </c>
      <c r="BK127" s="84">
        <f t="shared" si="33"/>
        <v>0.8763333333333333</v>
      </c>
      <c r="BL127" s="89"/>
      <c r="BM127" s="8">
        <f t="shared" si="40"/>
        <v>319943.16566666664</v>
      </c>
      <c r="BN127" s="8">
        <f t="shared" si="41"/>
        <v>24887.691400000003</v>
      </c>
      <c r="BO127" s="8">
        <f t="shared" si="42"/>
        <v>136273.16340000002</v>
      </c>
      <c r="BP127" s="8">
        <f t="shared" si="43"/>
        <v>158782.31086666664</v>
      </c>
      <c r="BR127" s="8">
        <f t="shared" si="49"/>
        <v>61743.602501795242</v>
      </c>
      <c r="BS127" s="8">
        <f t="shared" si="50"/>
        <v>322486.4602666666</v>
      </c>
      <c r="BU127" s="11">
        <f t="shared" si="64"/>
        <v>36855.911101795238</v>
      </c>
      <c r="BV127" s="11">
        <f t="shared" si="65"/>
        <v>186213.29686666658</v>
      </c>
      <c r="BX127" s="14">
        <f t="shared" si="59"/>
        <v>7.7787851314596548E-2</v>
      </c>
      <c r="BY127" s="14">
        <f t="shared" si="60"/>
        <v>8.9293765682924048E-2</v>
      </c>
      <c r="BZ127" s="14">
        <f t="shared" si="61"/>
        <v>0.42592928377153216</v>
      </c>
      <c r="CA127" s="14">
        <f t="shared" si="62"/>
        <v>0.46203145614792984</v>
      </c>
      <c r="CB127" s="8">
        <f t="shared" si="51"/>
        <v>473800.3490125892</v>
      </c>
      <c r="CC127" s="8">
        <f t="shared" si="52"/>
        <v>412748.98443266482</v>
      </c>
      <c r="CD127" s="8">
        <f t="shared" si="53"/>
        <v>437192.98945068807</v>
      </c>
      <c r="CE127" s="8">
        <f t="shared" si="54"/>
        <v>403031.6429517002</v>
      </c>
      <c r="CG127" s="11">
        <f t="shared" si="55"/>
        <v>403031.6429517002</v>
      </c>
      <c r="CH127" s="11">
        <f t="shared" si="56"/>
        <v>473800.3490125892</v>
      </c>
      <c r="CJ127">
        <f t="shared" si="66"/>
        <v>85.911214689499388</v>
      </c>
      <c r="CK127">
        <f t="shared" si="67"/>
        <v>79.273434170569004</v>
      </c>
      <c r="CL127">
        <f t="shared" si="57"/>
        <v>73.079173699310999</v>
      </c>
      <c r="CM127">
        <f t="shared" si="58"/>
        <v>85.911214689499403</v>
      </c>
      <c r="CN127">
        <f t="shared" si="36"/>
        <v>90</v>
      </c>
      <c r="CO127">
        <f t="shared" si="36"/>
        <v>110</v>
      </c>
      <c r="CP127" s="8">
        <f t="shared" si="37"/>
        <v>403031.6429517002</v>
      </c>
      <c r="CQ127" s="8">
        <f t="shared" si="38"/>
        <v>473800.3490125892</v>
      </c>
    </row>
    <row r="128" spans="1:95" x14ac:dyDescent="0.25">
      <c r="A128">
        <v>1720</v>
      </c>
      <c r="B128" s="8">
        <f>'2 - Eltis SlaveAssessment'!BX128</f>
        <v>1587</v>
      </c>
      <c r="C128" s="8">
        <f>'2 - Eltis SlaveAssessment'!BY128</f>
        <v>1360</v>
      </c>
      <c r="D128" s="8">
        <f>'2 - Eltis SlaveAssessment'!AT128</f>
        <v>656</v>
      </c>
      <c r="E128" s="8">
        <f>'2 - Eltis SlaveAssessment'!AU128</f>
        <v>586</v>
      </c>
      <c r="F128" s="8">
        <f>'2 - Eltis SlaveAssessment'!AV128</f>
        <v>931</v>
      </c>
      <c r="G128" s="8">
        <f>'2 - Eltis SlaveAssessment'!AW128</f>
        <v>774</v>
      </c>
      <c r="H128" s="8">
        <f>'2 - Eltis SlaveAssessment'!BJ128+'2 - Eltis SlaveAssessment'!BL128+'2 - Eltis SlaveAssessment'!BN128+'2 - Eltis SlaveAssessment'!BP128+'2 - Eltis SlaveAssessment'!BR128</f>
        <v>0</v>
      </c>
      <c r="I128" s="8">
        <f>'2 - Eltis SlaveAssessment'!BK128+'2 - Eltis SlaveAssessment'!BM128+'2 - Eltis SlaveAssessment'!BO128+'2 - Eltis SlaveAssessment'!BQ128+'2 - Eltis SlaveAssessment'!BS128</f>
        <v>0</v>
      </c>
      <c r="J128" s="8">
        <f>'2 - Eltis SlaveAssessment'!N128+'2 - Eltis SlaveAssessment'!P128+'2 - Eltis SlaveAssessment'!R128+'2 - Eltis SlaveAssessment'!T128+'2 - Eltis SlaveAssessment'!V128+'2 - Eltis SlaveAssessment'!X128+'2 - Eltis SlaveAssessment'!Z128+'2 - Eltis SlaveAssessment'!AB128+'2 - Eltis SlaveAssessment'!AD128+'2 - Eltis SlaveAssessment'!AF128+'2 - Eltis SlaveAssessment'!AH128+'2 - Eltis SlaveAssessment'!AJ128+'2 - Eltis SlaveAssessment'!AL128+'2 - Eltis SlaveAssessment'!AN128+'2 - Eltis SlaveAssessment'!AP128+'2 - Eltis SlaveAssessment'!AR128+'2 - Eltis SlaveAssessment'!AX128+'2 - Eltis SlaveAssessment'!AZ128+'2 - Eltis SlaveAssessment'!BB128+'2 - Eltis SlaveAssessment'!BD128+'2 - Eltis SlaveAssessment'!BF128+'2 - Eltis SlaveAssessment'!BH128</f>
        <v>0</v>
      </c>
      <c r="K128" s="8">
        <f>'2 - Eltis SlaveAssessment'!O128+'2 - Eltis SlaveAssessment'!Q128+'2 - Eltis SlaveAssessment'!S128+'2 - Eltis SlaveAssessment'!U128+'2 - Eltis SlaveAssessment'!W128+'2 - Eltis SlaveAssessment'!Y128+'2 - Eltis SlaveAssessment'!AA128+'2 - Eltis SlaveAssessment'!AC128+'2 - Eltis SlaveAssessment'!AE128+'2 - Eltis SlaveAssessment'!AG128+'2 - Eltis SlaveAssessment'!AI128+'2 - Eltis SlaveAssessment'!AK128+'2 - Eltis SlaveAssessment'!AM128+'2 - Eltis SlaveAssessment'!AO128+'2 - Eltis SlaveAssessment'!AQ128+'2 - Eltis SlaveAssessment'!AS128+'2 - Eltis SlaveAssessment'!AY128+'2 - Eltis SlaveAssessment'!BA128+'2 - Eltis SlaveAssessment'!BC128+'2 - Eltis SlaveAssessment'!BE128+'2 - Eltis SlaveAssessment'!BG128+'2 - Eltis SlaveAssessment'!BI128</f>
        <v>0</v>
      </c>
      <c r="M128" s="8">
        <f>'1 - Eltis SlaveVoyages'!GF128</f>
        <v>1587</v>
      </c>
      <c r="N128" s="8">
        <f>'1 - Eltis SlaveVoyages'!GG128</f>
        <v>1360</v>
      </c>
      <c r="O128" s="8">
        <f>'1 - Eltis SlaveVoyages'!BZ128</f>
        <v>656</v>
      </c>
      <c r="P128" s="8">
        <f>'1 - Eltis SlaveVoyages'!CA128</f>
        <v>586</v>
      </c>
      <c r="Q128" s="8">
        <f>'1 - Eltis SlaveVoyages'!CB128</f>
        <v>931</v>
      </c>
      <c r="R128" s="8">
        <f>'1 - Eltis SlaveVoyages'!CC128</f>
        <v>774</v>
      </c>
      <c r="S128" s="8">
        <f>'1 - Eltis SlaveVoyages'!EL128+'1 - Eltis SlaveVoyages'!EN128+'1 - Eltis SlaveVoyages'!EP128+'1 - Eltis SlaveVoyages'!ER128+'1 - Eltis SlaveVoyages'!ET128</f>
        <v>0</v>
      </c>
      <c r="T128" s="8">
        <f>'1 - Eltis SlaveVoyages'!EM128+'1 - Eltis SlaveVoyages'!EO128+'1 - Eltis SlaveVoyages'!EQ128+'1 - Eltis SlaveVoyages'!ES128+'1 - Eltis SlaveVoyages'!EU128</f>
        <v>0</v>
      </c>
      <c r="U128" s="8">
        <f>'1 - Eltis SlaveVoyages'!BR128+'1 - Eltis SlaveVoyages'!BT128+'1 - Eltis SlaveVoyages'!BV128+'1 - Eltis SlaveVoyages'!CF128+'1 - Eltis SlaveVoyages'!CH128+'1 - Eltis SlaveVoyages'!CJ128+'1 - Eltis SlaveVoyages'!CL128+'1 - Eltis SlaveVoyages'!CN128+'1 - Eltis SlaveVoyages'!CP128+'1 - Eltis SlaveVoyages'!CR128+'1 - Eltis SlaveVoyages'!CT128+'1 - Eltis SlaveVoyages'!CV128+'1 - Eltis SlaveVoyages'!CX128+'1 - Eltis SlaveVoyages'!CZ128+'1 - Eltis SlaveVoyages'!DB128+'1 - Eltis SlaveVoyages'!DD128+'1 - Eltis SlaveVoyages'!DF128+'1 - Eltis SlaveVoyages'!DH128+'1 - Eltis SlaveVoyages'!DJ128+'1 - Eltis SlaveVoyages'!DL128+'1 - Eltis SlaveVoyages'!DN128+'1 - Eltis SlaveVoyages'!DP128+'1 - Eltis SlaveVoyages'!DR128+'1 - Eltis SlaveVoyages'!DT128+'1 - Eltis SlaveVoyages'!DV128+'1 - Eltis SlaveVoyages'!DX128+'1 - Eltis SlaveVoyages'!DZ128+'1 - Eltis SlaveVoyages'!EB128+'1 - Eltis SlaveVoyages'!ED128+'1 - Eltis SlaveVoyages'!EF128+'1 - Eltis SlaveVoyages'!EH128+'1 - Eltis SlaveVoyages'!EJ128+'1 - Eltis SlaveVoyages'!FP128+'1 - Eltis SlaveVoyages'!FT128+'1 - Eltis SlaveVoyages'!FV128</f>
        <v>0</v>
      </c>
      <c r="V128" s="8">
        <f>'1 - Eltis SlaveVoyages'!BS128+'1 - Eltis SlaveVoyages'!BU128+'1 - Eltis SlaveVoyages'!BW128+'1 - Eltis SlaveVoyages'!CG128+'1 - Eltis SlaveVoyages'!CI128+'1 - Eltis SlaveVoyages'!CK128+'1 - Eltis SlaveVoyages'!CM128+'1 - Eltis SlaveVoyages'!CO128+'1 - Eltis SlaveVoyages'!CQ128+'1 - Eltis SlaveVoyages'!CS128+'1 - Eltis SlaveVoyages'!CU128+'1 - Eltis SlaveVoyages'!CW128+'1 - Eltis SlaveVoyages'!CY128+'1 - Eltis SlaveVoyages'!DA128+'1 - Eltis SlaveVoyages'!DC128+'1 - Eltis SlaveVoyages'!DE128+'1 - Eltis SlaveVoyages'!DG128+'1 - Eltis SlaveVoyages'!DI128+'1 - Eltis SlaveVoyages'!DK128+'1 - Eltis SlaveVoyages'!DM128+'1 - Eltis SlaveVoyages'!DO128+'1 - Eltis SlaveVoyages'!DQ128+'1 - Eltis SlaveVoyages'!DS128+'1 - Eltis SlaveVoyages'!DU128+'1 - Eltis SlaveVoyages'!DW128+'1 - Eltis SlaveVoyages'!DY128+'1 - Eltis SlaveVoyages'!EA128+'1 - Eltis SlaveVoyages'!EC128+'1 - Eltis SlaveVoyages'!EE128+'1 - Eltis SlaveVoyages'!EG128+'1 - Eltis SlaveVoyages'!EI128+'1 - Eltis SlaveVoyages'!EK128+'1 - Eltis SlaveVoyages'!FQ128+'1 - Eltis SlaveVoyages'!FU128+'1 - Eltis SlaveVoyages'!FW128</f>
        <v>0</v>
      </c>
      <c r="X128" s="8">
        <f>'3 - Paesie'!AB50</f>
        <v>1833.3333333333333</v>
      </c>
      <c r="Y128" s="8">
        <f>'3 - Paesie'!AC50</f>
        <v>1941.1764705882356</v>
      </c>
      <c r="Z128" s="8">
        <f>'3 - Paesie'!AD50</f>
        <v>1885.714285714286</v>
      </c>
      <c r="AA128" s="8">
        <f>'3 - Paesie'!AE50</f>
        <v>1225.0565610859728</v>
      </c>
      <c r="AB128" s="8">
        <f>'3 - Paesie'!AF50</f>
        <v>1347.3727429025996</v>
      </c>
      <c r="AC128" s="8">
        <f>'3 - Paesie'!AG50</f>
        <v>1260.0581771170009</v>
      </c>
      <c r="AE128" s="11">
        <f t="shared" si="20"/>
        <v>3420.333333333333</v>
      </c>
      <c r="AG128" s="51">
        <f t="shared" si="21"/>
        <v>3420.333333333333</v>
      </c>
      <c r="AH128" s="52">
        <f t="shared" si="22"/>
        <v>2585.056561085973</v>
      </c>
      <c r="AI128" s="52">
        <f t="shared" si="23"/>
        <v>656</v>
      </c>
      <c r="AJ128" s="52">
        <f t="shared" si="24"/>
        <v>586</v>
      </c>
      <c r="AK128" s="52">
        <f t="shared" si="25"/>
        <v>931</v>
      </c>
      <c r="AL128" s="52">
        <f t="shared" si="26"/>
        <v>774</v>
      </c>
      <c r="AM128" s="52">
        <f t="shared" si="27"/>
        <v>0</v>
      </c>
      <c r="AN128" s="52">
        <f t="shared" si="28"/>
        <v>0</v>
      </c>
      <c r="AO128" s="52">
        <f t="shared" si="29"/>
        <v>1833.3333333333333</v>
      </c>
      <c r="AP128" s="52">
        <f t="shared" si="30"/>
        <v>1225.0565610859728</v>
      </c>
      <c r="AQ128" s="52">
        <f t="shared" si="31"/>
        <v>0</v>
      </c>
      <c r="AR128" s="56">
        <f t="shared" si="32"/>
        <v>0</v>
      </c>
      <c r="AT128" s="8">
        <f>IF('4 - Prijzen'!O132&gt;0,'4 - Prijzen'!O132,"")</f>
        <v>74.400000000000006</v>
      </c>
      <c r="AU128" s="8">
        <f>IF('4 - Prijzen'!P132&gt;0,'4 - Prijzen'!P132,"")</f>
        <v>63</v>
      </c>
      <c r="AV128" s="8">
        <f>IF('4 - Prijzen'!BC132&gt;0,'4 - Prijzen'!BC132,"")</f>
        <v>199.23881976833979</v>
      </c>
      <c r="AW128" s="8">
        <f>IF('4 - Prijzen'!BD132&gt;0,'4 - Prijzen'!BD132,"")</f>
        <v>217</v>
      </c>
      <c r="AX128" s="8" t="str">
        <f>IF('4 - Prijzen'!BE132&gt;0,'4 - Prijzen'!BE132,"")</f>
        <v/>
      </c>
      <c r="AY128" s="8">
        <f>IF('4 - Prijzen'!BF132&gt;0,'4 - Prijzen'!BF132,"")</f>
        <v>274.54932161643546</v>
      </c>
      <c r="AZ128" s="8">
        <f>IF('4 - Prijzen'!BG132&gt;0,'4 - Prijzen'!BG132,"")</f>
        <v>184.21017103594008</v>
      </c>
      <c r="BA128" s="8">
        <f>IF('4 - Prijzen'!BV132&gt;0,'4 - Prijzen'!BV132,"")</f>
        <v>208.91666666666666</v>
      </c>
      <c r="BB128" s="8">
        <f>IF('4 - Prijzen'!BW132&gt;0,'4 - Prijzen'!BW132,"")</f>
        <v>189</v>
      </c>
      <c r="BE128" s="11">
        <f t="shared" si="39"/>
        <v>74.400000000000006</v>
      </c>
      <c r="BF128" s="8">
        <f t="shared" si="48"/>
        <v>199.23881976833979</v>
      </c>
      <c r="BG128" s="11">
        <f t="shared" si="63"/>
        <v>208.91666666666666</v>
      </c>
      <c r="BH128" s="11"/>
      <c r="BI128" s="87">
        <f t="shared" si="34"/>
        <v>0.629</v>
      </c>
      <c r="BJ128" s="87">
        <f t="shared" si="35"/>
        <v>0.66666666666666663</v>
      </c>
      <c r="BK128" s="84">
        <f t="shared" si="33"/>
        <v>0.8763333333333333</v>
      </c>
      <c r="BL128" s="89"/>
      <c r="BM128" s="8">
        <f t="shared" si="40"/>
        <v>223002.99706666663</v>
      </c>
      <c r="BN128" s="8">
        <f t="shared" si="41"/>
        <v>42770.675199999998</v>
      </c>
      <c r="BO128" s="8">
        <f t="shared" si="42"/>
        <v>60700.455200000004</v>
      </c>
      <c r="BP128" s="8">
        <f t="shared" si="43"/>
        <v>119531.86666666667</v>
      </c>
      <c r="BR128" s="8">
        <f t="shared" si="49"/>
        <v>102315.37676739522</v>
      </c>
      <c r="BS128" s="8">
        <f t="shared" si="50"/>
        <v>141704.41449999998</v>
      </c>
      <c r="BU128" s="11">
        <f t="shared" si="64"/>
        <v>59544.701567395226</v>
      </c>
      <c r="BV128" s="11">
        <f t="shared" si="65"/>
        <v>81003.959299999988</v>
      </c>
      <c r="BX128" s="14">
        <f t="shared" si="59"/>
        <v>0.19179417210798169</v>
      </c>
      <c r="BY128" s="14">
        <f t="shared" si="60"/>
        <v>0.22668749644449693</v>
      </c>
      <c r="BZ128" s="14">
        <f t="shared" si="61"/>
        <v>0.27219569242763864</v>
      </c>
      <c r="CA128" s="14">
        <f t="shared" si="62"/>
        <v>0.29941317789768024</v>
      </c>
      <c r="CB128" s="8">
        <f t="shared" si="51"/>
        <v>310461.47499138332</v>
      </c>
      <c r="CC128" s="8">
        <f t="shared" si="52"/>
        <v>262673.07417184516</v>
      </c>
      <c r="CD128" s="8">
        <f t="shared" si="53"/>
        <v>297594.56726720365</v>
      </c>
      <c r="CE128" s="8">
        <f t="shared" si="54"/>
        <v>270542.39853024046</v>
      </c>
      <c r="CG128" s="11">
        <f t="shared" si="55"/>
        <v>262673.07417184516</v>
      </c>
      <c r="CH128" s="11">
        <f t="shared" si="56"/>
        <v>310461.47499138332</v>
      </c>
      <c r="CJ128">
        <f t="shared" si="66"/>
        <v>90.769362145419549</v>
      </c>
      <c r="CK128">
        <f t="shared" si="67"/>
        <v>87.007475080558521</v>
      </c>
      <c r="CL128">
        <f t="shared" si="57"/>
        <v>76.797507310743157</v>
      </c>
      <c r="CM128">
        <f t="shared" si="58"/>
        <v>90.769362145419549</v>
      </c>
      <c r="CN128">
        <f t="shared" si="36"/>
        <v>90</v>
      </c>
      <c r="CO128">
        <f t="shared" si="36"/>
        <v>110</v>
      </c>
      <c r="CP128" s="8">
        <f t="shared" si="37"/>
        <v>262673.07417184516</v>
      </c>
      <c r="CQ128" s="8">
        <f t="shared" si="38"/>
        <v>310461.47499138332</v>
      </c>
    </row>
    <row r="129" spans="1:95" x14ac:dyDescent="0.25">
      <c r="A129">
        <v>1721</v>
      </c>
      <c r="B129" s="8">
        <f>'2 - Eltis SlaveAssessment'!BX129</f>
        <v>1595</v>
      </c>
      <c r="C129" s="8">
        <f>'2 - Eltis SlaveAssessment'!BY129</f>
        <v>1355</v>
      </c>
      <c r="D129" s="8">
        <f>'2 - Eltis SlaveAssessment'!AT129</f>
        <v>465</v>
      </c>
      <c r="E129" s="8">
        <f>'2 - Eltis SlaveAssessment'!AU129</f>
        <v>446</v>
      </c>
      <c r="F129" s="8">
        <f>'2 - Eltis SlaveAssessment'!AV129</f>
        <v>1130</v>
      </c>
      <c r="G129" s="8">
        <f>'2 - Eltis SlaveAssessment'!AW129</f>
        <v>909</v>
      </c>
      <c r="H129" s="8">
        <f>'2 - Eltis SlaveAssessment'!BJ129+'2 - Eltis SlaveAssessment'!BL129+'2 - Eltis SlaveAssessment'!BN129+'2 - Eltis SlaveAssessment'!BP129+'2 - Eltis SlaveAssessment'!BR129</f>
        <v>0</v>
      </c>
      <c r="I129" s="8">
        <f>'2 - Eltis SlaveAssessment'!BK129+'2 - Eltis SlaveAssessment'!BM129+'2 - Eltis SlaveAssessment'!BO129+'2 - Eltis SlaveAssessment'!BQ129+'2 - Eltis SlaveAssessment'!BS129</f>
        <v>0</v>
      </c>
      <c r="J129" s="8">
        <f>'2 - Eltis SlaveAssessment'!N129+'2 - Eltis SlaveAssessment'!P129+'2 - Eltis SlaveAssessment'!R129+'2 - Eltis SlaveAssessment'!T129+'2 - Eltis SlaveAssessment'!V129+'2 - Eltis SlaveAssessment'!X129+'2 - Eltis SlaveAssessment'!Z129+'2 - Eltis SlaveAssessment'!AB129+'2 - Eltis SlaveAssessment'!AD129+'2 - Eltis SlaveAssessment'!AF129+'2 - Eltis SlaveAssessment'!AH129+'2 - Eltis SlaveAssessment'!AJ129+'2 - Eltis SlaveAssessment'!AL129+'2 - Eltis SlaveAssessment'!AN129+'2 - Eltis SlaveAssessment'!AP129+'2 - Eltis SlaveAssessment'!AR129+'2 - Eltis SlaveAssessment'!AX129+'2 - Eltis SlaveAssessment'!AZ129+'2 - Eltis SlaveAssessment'!BB129+'2 - Eltis SlaveAssessment'!BD129+'2 - Eltis SlaveAssessment'!BF129+'2 - Eltis SlaveAssessment'!BH129</f>
        <v>0</v>
      </c>
      <c r="K129" s="8">
        <f>'2 - Eltis SlaveAssessment'!O129+'2 - Eltis SlaveAssessment'!Q129+'2 - Eltis SlaveAssessment'!S129+'2 - Eltis SlaveAssessment'!U129+'2 - Eltis SlaveAssessment'!W129+'2 - Eltis SlaveAssessment'!Y129+'2 - Eltis SlaveAssessment'!AA129+'2 - Eltis SlaveAssessment'!AC129+'2 - Eltis SlaveAssessment'!AE129+'2 - Eltis SlaveAssessment'!AG129+'2 - Eltis SlaveAssessment'!AI129+'2 - Eltis SlaveAssessment'!AK129+'2 - Eltis SlaveAssessment'!AM129+'2 - Eltis SlaveAssessment'!AO129+'2 - Eltis SlaveAssessment'!AQ129+'2 - Eltis SlaveAssessment'!AS129+'2 - Eltis SlaveAssessment'!AY129+'2 - Eltis SlaveAssessment'!BA129+'2 - Eltis SlaveAssessment'!BC129+'2 - Eltis SlaveAssessment'!BE129+'2 - Eltis SlaveAssessment'!BG129+'2 - Eltis SlaveAssessment'!BI129</f>
        <v>0</v>
      </c>
      <c r="M129" s="8">
        <f>'1 - Eltis SlaveVoyages'!GF129</f>
        <v>1595</v>
      </c>
      <c r="N129" s="8">
        <f>'1 - Eltis SlaveVoyages'!GG129</f>
        <v>1355</v>
      </c>
      <c r="O129" s="8">
        <f>'1 - Eltis SlaveVoyages'!BZ129</f>
        <v>465</v>
      </c>
      <c r="P129" s="8">
        <f>'1 - Eltis SlaveVoyages'!CA129</f>
        <v>446</v>
      </c>
      <c r="Q129" s="8">
        <f>'1 - Eltis SlaveVoyages'!CB129</f>
        <v>1130</v>
      </c>
      <c r="R129" s="8">
        <f>'1 - Eltis SlaveVoyages'!CC129</f>
        <v>909</v>
      </c>
      <c r="S129" s="8">
        <f>'1 - Eltis SlaveVoyages'!EL129+'1 - Eltis SlaveVoyages'!EN129+'1 - Eltis SlaveVoyages'!EP129+'1 - Eltis SlaveVoyages'!ER129+'1 - Eltis SlaveVoyages'!ET129</f>
        <v>0</v>
      </c>
      <c r="T129" s="8">
        <f>'1 - Eltis SlaveVoyages'!EM129+'1 - Eltis SlaveVoyages'!EO129+'1 - Eltis SlaveVoyages'!EQ129+'1 - Eltis SlaveVoyages'!ES129+'1 - Eltis SlaveVoyages'!EU129</f>
        <v>0</v>
      </c>
      <c r="U129" s="8">
        <f>'1 - Eltis SlaveVoyages'!BR129+'1 - Eltis SlaveVoyages'!BT129+'1 - Eltis SlaveVoyages'!BV129+'1 - Eltis SlaveVoyages'!CF129+'1 - Eltis SlaveVoyages'!CH129+'1 - Eltis SlaveVoyages'!CJ129+'1 - Eltis SlaveVoyages'!CL129+'1 - Eltis SlaveVoyages'!CN129+'1 - Eltis SlaveVoyages'!CP129+'1 - Eltis SlaveVoyages'!CR129+'1 - Eltis SlaveVoyages'!CT129+'1 - Eltis SlaveVoyages'!CV129+'1 - Eltis SlaveVoyages'!CX129+'1 - Eltis SlaveVoyages'!CZ129+'1 - Eltis SlaveVoyages'!DB129+'1 - Eltis SlaveVoyages'!DD129+'1 - Eltis SlaveVoyages'!DF129+'1 - Eltis SlaveVoyages'!DH129+'1 - Eltis SlaveVoyages'!DJ129+'1 - Eltis SlaveVoyages'!DL129+'1 - Eltis SlaveVoyages'!DN129+'1 - Eltis SlaveVoyages'!DP129+'1 - Eltis SlaveVoyages'!DR129+'1 - Eltis SlaveVoyages'!DT129+'1 - Eltis SlaveVoyages'!DV129+'1 - Eltis SlaveVoyages'!DX129+'1 - Eltis SlaveVoyages'!DZ129+'1 - Eltis SlaveVoyages'!EB129+'1 - Eltis SlaveVoyages'!ED129+'1 - Eltis SlaveVoyages'!EF129+'1 - Eltis SlaveVoyages'!EH129+'1 - Eltis SlaveVoyages'!EJ129+'1 - Eltis SlaveVoyages'!FP129+'1 - Eltis SlaveVoyages'!FT129+'1 - Eltis SlaveVoyages'!FV129</f>
        <v>0</v>
      </c>
      <c r="V129" s="8">
        <f>'1 - Eltis SlaveVoyages'!BS129+'1 - Eltis SlaveVoyages'!BU129+'1 - Eltis SlaveVoyages'!BW129+'1 - Eltis SlaveVoyages'!CG129+'1 - Eltis SlaveVoyages'!CI129+'1 - Eltis SlaveVoyages'!CK129+'1 - Eltis SlaveVoyages'!CM129+'1 - Eltis SlaveVoyages'!CO129+'1 - Eltis SlaveVoyages'!CQ129+'1 - Eltis SlaveVoyages'!CS129+'1 - Eltis SlaveVoyages'!CU129+'1 - Eltis SlaveVoyages'!CW129+'1 - Eltis SlaveVoyages'!CY129+'1 - Eltis SlaveVoyages'!DA129+'1 - Eltis SlaveVoyages'!DC129+'1 - Eltis SlaveVoyages'!DE129+'1 - Eltis SlaveVoyages'!DG129+'1 - Eltis SlaveVoyages'!DI129+'1 - Eltis SlaveVoyages'!DK129+'1 - Eltis SlaveVoyages'!DM129+'1 - Eltis SlaveVoyages'!DO129+'1 - Eltis SlaveVoyages'!DQ129+'1 - Eltis SlaveVoyages'!DS129+'1 - Eltis SlaveVoyages'!DU129+'1 - Eltis SlaveVoyages'!DW129+'1 - Eltis SlaveVoyages'!DY129+'1 - Eltis SlaveVoyages'!EA129+'1 - Eltis SlaveVoyages'!EC129+'1 - Eltis SlaveVoyages'!EE129+'1 - Eltis SlaveVoyages'!EG129+'1 - Eltis SlaveVoyages'!EI129+'1 - Eltis SlaveVoyages'!EK129+'1 - Eltis SlaveVoyages'!FQ129+'1 - Eltis SlaveVoyages'!FU129+'1 - Eltis SlaveVoyages'!FW129</f>
        <v>0</v>
      </c>
      <c r="X129" s="8">
        <f>'3 - Paesie'!AB51</f>
        <v>1833.3333333333333</v>
      </c>
      <c r="Y129" s="8">
        <f>'3 - Paesie'!AC51</f>
        <v>1941.1764705882356</v>
      </c>
      <c r="Z129" s="8">
        <f>'3 - Paesie'!AD51</f>
        <v>1885.714285714286</v>
      </c>
      <c r="AA129" s="8">
        <f>'3 - Paesie'!AE51</f>
        <v>1225.0565610859728</v>
      </c>
      <c r="AB129" s="8">
        <f>'3 - Paesie'!AF51</f>
        <v>1347.3727429025996</v>
      </c>
      <c r="AC129" s="8">
        <f>'3 - Paesie'!AG51</f>
        <v>1260.0581771170009</v>
      </c>
      <c r="AE129" s="11">
        <f t="shared" si="20"/>
        <v>3428.333333333333</v>
      </c>
      <c r="AG129" s="51">
        <f t="shared" si="21"/>
        <v>3428.333333333333</v>
      </c>
      <c r="AH129" s="52">
        <f t="shared" si="22"/>
        <v>2580.056561085973</v>
      </c>
      <c r="AI129" s="52">
        <f t="shared" si="23"/>
        <v>465</v>
      </c>
      <c r="AJ129" s="52">
        <f t="shared" si="24"/>
        <v>446</v>
      </c>
      <c r="AK129" s="52">
        <f t="shared" si="25"/>
        <v>1130</v>
      </c>
      <c r="AL129" s="52">
        <f t="shared" si="26"/>
        <v>909</v>
      </c>
      <c r="AM129" s="52">
        <f t="shared" si="27"/>
        <v>0</v>
      </c>
      <c r="AN129" s="52">
        <f t="shared" si="28"/>
        <v>0</v>
      </c>
      <c r="AO129" s="52">
        <f t="shared" si="29"/>
        <v>1833.3333333333333</v>
      </c>
      <c r="AP129" s="52">
        <f t="shared" si="30"/>
        <v>1225.0565610859728</v>
      </c>
      <c r="AQ129" s="52">
        <f t="shared" si="31"/>
        <v>0</v>
      </c>
      <c r="AR129" s="56">
        <f t="shared" si="32"/>
        <v>0</v>
      </c>
      <c r="AT129" s="8">
        <f>IF('4 - Prijzen'!O133&gt;0,'4 - Prijzen'!O133,"")</f>
        <v>77.5</v>
      </c>
      <c r="AU129" s="8">
        <f>IF('4 - Prijzen'!P133&gt;0,'4 - Prijzen'!P133,"")</f>
        <v>84</v>
      </c>
      <c r="AV129" s="8">
        <f>IF('4 - Prijzen'!BC133&gt;0,'4 - Prijzen'!BC133,"")</f>
        <v>208.13722562770565</v>
      </c>
      <c r="AW129" s="8">
        <f>IF('4 - Prijzen'!BD133&gt;0,'4 - Prijzen'!BD133,"")</f>
        <v>228</v>
      </c>
      <c r="AX129" s="8" t="str">
        <f>IF('4 - Prijzen'!BE133&gt;0,'4 - Prijzen'!BE133,"")</f>
        <v/>
      </c>
      <c r="AY129" s="8">
        <f>IF('4 - Prijzen'!BF133&gt;0,'4 - Prijzen'!BF133,"")</f>
        <v>277.81169751384584</v>
      </c>
      <c r="AZ129" s="8">
        <f>IF('4 - Prijzen'!BG133&gt;0,'4 - Prijzen'!BG133,"")</f>
        <v>190.38637950441375</v>
      </c>
      <c r="BA129" s="8">
        <f>IF('4 - Prijzen'!BV133&gt;0,'4 - Prijzen'!BV133,"")</f>
        <v>218.78571428571428</v>
      </c>
      <c r="BB129" s="8">
        <f>IF('4 - Prijzen'!BW133&gt;0,'4 - Prijzen'!BW133,"")</f>
        <v>243</v>
      </c>
      <c r="BE129" s="11">
        <f t="shared" si="39"/>
        <v>77.5</v>
      </c>
      <c r="BF129" s="8">
        <f t="shared" si="48"/>
        <v>208.13722562770565</v>
      </c>
      <c r="BG129" s="11">
        <f t="shared" si="63"/>
        <v>218.78571428571428</v>
      </c>
      <c r="BH129" s="11"/>
      <c r="BI129" s="87">
        <f t="shared" si="34"/>
        <v>0.629</v>
      </c>
      <c r="BJ129" s="87">
        <f t="shared" si="35"/>
        <v>0.66666666666666663</v>
      </c>
      <c r="BK129" s="84">
        <f t="shared" si="33"/>
        <v>0.8763333333333333</v>
      </c>
      <c r="BL129" s="89"/>
      <c r="BM129" s="8">
        <f t="shared" si="40"/>
        <v>232838.11527777775</v>
      </c>
      <c r="BN129" s="8">
        <f t="shared" si="41"/>
        <v>31580.862499999999</v>
      </c>
      <c r="BO129" s="8">
        <f t="shared" si="42"/>
        <v>76744.891666666663</v>
      </c>
      <c r="BP129" s="8">
        <f t="shared" si="43"/>
        <v>124512.36111111109</v>
      </c>
      <c r="BR129" s="8">
        <f t="shared" si="49"/>
        <v>81349.324571385398</v>
      </c>
      <c r="BS129" s="8">
        <f t="shared" si="50"/>
        <v>174281.85578571429</v>
      </c>
      <c r="BU129" s="11">
        <f t="shared" si="64"/>
        <v>49768.462071385395</v>
      </c>
      <c r="BV129" s="11">
        <f t="shared" si="65"/>
        <v>97536.964119047625</v>
      </c>
      <c r="BX129" s="14">
        <f t="shared" si="59"/>
        <v>0.13563441905687895</v>
      </c>
      <c r="BY129" s="14">
        <f t="shared" si="60"/>
        <v>0.17286442736444269</v>
      </c>
      <c r="BZ129" s="14">
        <f t="shared" si="61"/>
        <v>0.32960622265435102</v>
      </c>
      <c r="CA129" s="14">
        <f t="shared" si="62"/>
        <v>0.35231785756564665</v>
      </c>
      <c r="CB129" s="8">
        <f t="shared" si="51"/>
        <v>366930.91928616399</v>
      </c>
      <c r="CC129" s="8">
        <f t="shared" si="52"/>
        <v>287904.58991577645</v>
      </c>
      <c r="CD129" s="8">
        <f t="shared" si="53"/>
        <v>295919.6684260781</v>
      </c>
      <c r="CE129" s="8">
        <f t="shared" si="54"/>
        <v>276843.65701183275</v>
      </c>
      <c r="CG129" s="11">
        <f t="shared" si="55"/>
        <v>276843.65701183275</v>
      </c>
      <c r="CH129" s="11">
        <f t="shared" si="56"/>
        <v>366930.91928616399</v>
      </c>
      <c r="CJ129">
        <f t="shared" si="66"/>
        <v>107.02895069115138</v>
      </c>
      <c r="CK129">
        <f t="shared" si="67"/>
        <v>86.315897450484627</v>
      </c>
      <c r="CL129">
        <f t="shared" si="57"/>
        <v>80.751674383616759</v>
      </c>
      <c r="CM129">
        <f t="shared" si="58"/>
        <v>107.02895069115139</v>
      </c>
      <c r="CN129">
        <f t="shared" si="36"/>
        <v>90</v>
      </c>
      <c r="CO129">
        <f t="shared" si="36"/>
        <v>110</v>
      </c>
      <c r="CP129" s="8">
        <f t="shared" si="37"/>
        <v>276843.65701183275</v>
      </c>
      <c r="CQ129" s="8">
        <f t="shared" si="38"/>
        <v>366930.91928616399</v>
      </c>
    </row>
    <row r="130" spans="1:95" x14ac:dyDescent="0.25">
      <c r="A130">
        <v>1722</v>
      </c>
      <c r="B130" s="8">
        <f>'2 - Eltis SlaveAssessment'!BX130</f>
        <v>2807</v>
      </c>
      <c r="C130" s="8">
        <f>'2 - Eltis SlaveAssessment'!BY130</f>
        <v>2028</v>
      </c>
      <c r="D130" s="8">
        <f>'2 - Eltis SlaveAssessment'!AT130</f>
        <v>1839</v>
      </c>
      <c r="E130" s="8">
        <f>'2 - Eltis SlaveAssessment'!AU130</f>
        <v>1579</v>
      </c>
      <c r="F130" s="8">
        <f>'2 - Eltis SlaveAssessment'!AV130</f>
        <v>968</v>
      </c>
      <c r="G130" s="8">
        <f>'2 - Eltis SlaveAssessment'!AW130</f>
        <v>449</v>
      </c>
      <c r="H130" s="8">
        <f>'2 - Eltis SlaveAssessment'!BJ130+'2 - Eltis SlaveAssessment'!BL130+'2 - Eltis SlaveAssessment'!BN130+'2 - Eltis SlaveAssessment'!BP130+'2 - Eltis SlaveAssessment'!BR130</f>
        <v>0</v>
      </c>
      <c r="I130" s="8">
        <f>'2 - Eltis SlaveAssessment'!BK130+'2 - Eltis SlaveAssessment'!BM130+'2 - Eltis SlaveAssessment'!BO130+'2 - Eltis SlaveAssessment'!BQ130+'2 - Eltis SlaveAssessment'!BS130</f>
        <v>0</v>
      </c>
      <c r="J130" s="8">
        <f>'2 - Eltis SlaveAssessment'!N130+'2 - Eltis SlaveAssessment'!P130+'2 - Eltis SlaveAssessment'!R130+'2 - Eltis SlaveAssessment'!T130+'2 - Eltis SlaveAssessment'!V130+'2 - Eltis SlaveAssessment'!X130+'2 - Eltis SlaveAssessment'!Z130+'2 - Eltis SlaveAssessment'!AB130+'2 - Eltis SlaveAssessment'!AD130+'2 - Eltis SlaveAssessment'!AF130+'2 - Eltis SlaveAssessment'!AH130+'2 - Eltis SlaveAssessment'!AJ130+'2 - Eltis SlaveAssessment'!AL130+'2 - Eltis SlaveAssessment'!AN130+'2 - Eltis SlaveAssessment'!AP130+'2 - Eltis SlaveAssessment'!AR130+'2 - Eltis SlaveAssessment'!AX130+'2 - Eltis SlaveAssessment'!AZ130+'2 - Eltis SlaveAssessment'!BB130+'2 - Eltis SlaveAssessment'!BD130+'2 - Eltis SlaveAssessment'!BF130+'2 - Eltis SlaveAssessment'!BH130</f>
        <v>0</v>
      </c>
      <c r="K130" s="8">
        <f>'2 - Eltis SlaveAssessment'!O130+'2 - Eltis SlaveAssessment'!Q130+'2 - Eltis SlaveAssessment'!S130+'2 - Eltis SlaveAssessment'!U130+'2 - Eltis SlaveAssessment'!W130+'2 - Eltis SlaveAssessment'!Y130+'2 - Eltis SlaveAssessment'!AA130+'2 - Eltis SlaveAssessment'!AC130+'2 - Eltis SlaveAssessment'!AE130+'2 - Eltis SlaveAssessment'!AG130+'2 - Eltis SlaveAssessment'!AI130+'2 - Eltis SlaveAssessment'!AK130+'2 - Eltis SlaveAssessment'!AM130+'2 - Eltis SlaveAssessment'!AO130+'2 - Eltis SlaveAssessment'!AQ130+'2 - Eltis SlaveAssessment'!AS130+'2 - Eltis SlaveAssessment'!AY130+'2 - Eltis SlaveAssessment'!BA130+'2 - Eltis SlaveAssessment'!BC130+'2 - Eltis SlaveAssessment'!BE130+'2 - Eltis SlaveAssessment'!BG130+'2 - Eltis SlaveAssessment'!BI130</f>
        <v>0</v>
      </c>
      <c r="M130" s="8">
        <f>'1 - Eltis SlaveVoyages'!GF130</f>
        <v>2796</v>
      </c>
      <c r="N130" s="8">
        <f>'1 - Eltis SlaveVoyages'!GG130</f>
        <v>2019</v>
      </c>
      <c r="O130" s="8">
        <f>'1 - Eltis SlaveVoyages'!BZ130</f>
        <v>1838</v>
      </c>
      <c r="P130" s="8">
        <f>'1 - Eltis SlaveVoyages'!CA130</f>
        <v>1579</v>
      </c>
      <c r="Q130" s="8">
        <f>'1 - Eltis SlaveVoyages'!CB130</f>
        <v>958</v>
      </c>
      <c r="R130" s="8">
        <f>'1 - Eltis SlaveVoyages'!CC130</f>
        <v>440</v>
      </c>
      <c r="S130" s="8">
        <f>'1 - Eltis SlaveVoyages'!EL130+'1 - Eltis SlaveVoyages'!EN130+'1 - Eltis SlaveVoyages'!EP130+'1 - Eltis SlaveVoyages'!ER130+'1 - Eltis SlaveVoyages'!ET130</f>
        <v>0</v>
      </c>
      <c r="T130" s="8">
        <f>'1 - Eltis SlaveVoyages'!EM130+'1 - Eltis SlaveVoyages'!EO130+'1 - Eltis SlaveVoyages'!EQ130+'1 - Eltis SlaveVoyages'!ES130+'1 - Eltis SlaveVoyages'!EU130</f>
        <v>0</v>
      </c>
      <c r="U130" s="8">
        <f>'1 - Eltis SlaveVoyages'!BR130+'1 - Eltis SlaveVoyages'!BT130+'1 - Eltis SlaveVoyages'!BV130+'1 - Eltis SlaveVoyages'!CF130+'1 - Eltis SlaveVoyages'!CH130+'1 - Eltis SlaveVoyages'!CJ130+'1 - Eltis SlaveVoyages'!CL130+'1 - Eltis SlaveVoyages'!CN130+'1 - Eltis SlaveVoyages'!CP130+'1 - Eltis SlaveVoyages'!CR130+'1 - Eltis SlaveVoyages'!CT130+'1 - Eltis SlaveVoyages'!CV130+'1 - Eltis SlaveVoyages'!CX130+'1 - Eltis SlaveVoyages'!CZ130+'1 - Eltis SlaveVoyages'!DB130+'1 - Eltis SlaveVoyages'!DD130+'1 - Eltis SlaveVoyages'!DF130+'1 - Eltis SlaveVoyages'!DH130+'1 - Eltis SlaveVoyages'!DJ130+'1 - Eltis SlaveVoyages'!DL130+'1 - Eltis SlaveVoyages'!DN130+'1 - Eltis SlaveVoyages'!DP130+'1 - Eltis SlaveVoyages'!DR130+'1 - Eltis SlaveVoyages'!DT130+'1 - Eltis SlaveVoyages'!DV130+'1 - Eltis SlaveVoyages'!DX130+'1 - Eltis SlaveVoyages'!DZ130+'1 - Eltis SlaveVoyages'!EB130+'1 - Eltis SlaveVoyages'!ED130+'1 - Eltis SlaveVoyages'!EF130+'1 - Eltis SlaveVoyages'!EH130+'1 - Eltis SlaveVoyages'!EJ130+'1 - Eltis SlaveVoyages'!FP130+'1 - Eltis SlaveVoyages'!FT130+'1 - Eltis SlaveVoyages'!FV130</f>
        <v>0</v>
      </c>
      <c r="V130" s="8">
        <f>'1 - Eltis SlaveVoyages'!BS130+'1 - Eltis SlaveVoyages'!BU130+'1 - Eltis SlaveVoyages'!BW130+'1 - Eltis SlaveVoyages'!CG130+'1 - Eltis SlaveVoyages'!CI130+'1 - Eltis SlaveVoyages'!CK130+'1 - Eltis SlaveVoyages'!CM130+'1 - Eltis SlaveVoyages'!CO130+'1 - Eltis SlaveVoyages'!CQ130+'1 - Eltis SlaveVoyages'!CS130+'1 - Eltis SlaveVoyages'!CU130+'1 - Eltis SlaveVoyages'!CW130+'1 - Eltis SlaveVoyages'!CY130+'1 - Eltis SlaveVoyages'!DA130+'1 - Eltis SlaveVoyages'!DC130+'1 - Eltis SlaveVoyages'!DE130+'1 - Eltis SlaveVoyages'!DG130+'1 - Eltis SlaveVoyages'!DI130+'1 - Eltis SlaveVoyages'!DK130+'1 - Eltis SlaveVoyages'!DM130+'1 - Eltis SlaveVoyages'!DO130+'1 - Eltis SlaveVoyages'!DQ130+'1 - Eltis SlaveVoyages'!DS130+'1 - Eltis SlaveVoyages'!DU130+'1 - Eltis SlaveVoyages'!DW130+'1 - Eltis SlaveVoyages'!DY130+'1 - Eltis SlaveVoyages'!EA130+'1 - Eltis SlaveVoyages'!EC130+'1 - Eltis SlaveVoyages'!EE130+'1 - Eltis SlaveVoyages'!EG130+'1 - Eltis SlaveVoyages'!EI130+'1 - Eltis SlaveVoyages'!EK130+'1 - Eltis SlaveVoyages'!FQ130+'1 - Eltis SlaveVoyages'!FU130+'1 - Eltis SlaveVoyages'!FW130</f>
        <v>0</v>
      </c>
      <c r="X130" s="8">
        <f>'3 - Paesie'!AB52</f>
        <v>1000</v>
      </c>
      <c r="Y130" s="8">
        <f>'3 - Paesie'!AC52</f>
        <v>1058.8235294117646</v>
      </c>
      <c r="Z130" s="8">
        <f>'3 - Paesie'!AD52</f>
        <v>1028.5714285714287</v>
      </c>
      <c r="AA130" s="8">
        <f>'3 - Paesie'!AE52</f>
        <v>584.87075913230933</v>
      </c>
      <c r="AB130" s="8">
        <f>'3 - Paesie'!AF52</f>
        <v>707.5192973116848</v>
      </c>
      <c r="AC130" s="8">
        <f>'3 - Paesie'!AG52</f>
        <v>687.30446024563685</v>
      </c>
      <c r="AE130" s="11">
        <f t="shared" si="20"/>
        <v>3796</v>
      </c>
      <c r="AG130" s="51">
        <f t="shared" si="21"/>
        <v>3796</v>
      </c>
      <c r="AH130" s="52">
        <f t="shared" si="22"/>
        <v>2603.8707591323091</v>
      </c>
      <c r="AI130" s="52">
        <f t="shared" si="23"/>
        <v>1838</v>
      </c>
      <c r="AJ130" s="52">
        <f t="shared" si="24"/>
        <v>1579</v>
      </c>
      <c r="AK130" s="52">
        <f t="shared" si="25"/>
        <v>958</v>
      </c>
      <c r="AL130" s="52">
        <f t="shared" si="26"/>
        <v>440</v>
      </c>
      <c r="AM130" s="52">
        <f t="shared" si="27"/>
        <v>0</v>
      </c>
      <c r="AN130" s="52">
        <f t="shared" si="28"/>
        <v>0</v>
      </c>
      <c r="AO130" s="52">
        <f t="shared" si="29"/>
        <v>1000</v>
      </c>
      <c r="AP130" s="52">
        <f t="shared" si="30"/>
        <v>584.87075913230933</v>
      </c>
      <c r="AQ130" s="52">
        <f t="shared" si="31"/>
        <v>0</v>
      </c>
      <c r="AR130" s="56">
        <f t="shared" si="32"/>
        <v>0</v>
      </c>
      <c r="AT130" s="8">
        <f>IF('4 - Prijzen'!O134&gt;0,'4 - Prijzen'!O134,"")</f>
        <v>77.5</v>
      </c>
      <c r="AU130" s="8">
        <f>IF('4 - Prijzen'!P134&gt;0,'4 - Prijzen'!P134,"")</f>
        <v>84</v>
      </c>
      <c r="AV130" s="8">
        <f>IF('4 - Prijzen'!BC134&gt;0,'4 - Prijzen'!BC134,"")</f>
        <v>218.22665608465613</v>
      </c>
      <c r="AW130" s="8">
        <f>IF('4 - Prijzen'!BD134&gt;0,'4 - Prijzen'!BD134,"")</f>
        <v>228</v>
      </c>
      <c r="AX130" s="8" t="str">
        <f>IF('4 - Prijzen'!BE134&gt;0,'4 - Prijzen'!BE134,"")</f>
        <v/>
      </c>
      <c r="AY130" s="8">
        <f>IF('4 - Prijzen'!BF134&gt;0,'4 - Prijzen'!BF134,"")</f>
        <v>280.30981693697515</v>
      </c>
      <c r="AZ130" s="8">
        <f>IF('4 - Prijzen'!BG134&gt;0,'4 - Prijzen'!BG134,"")</f>
        <v>193.74305947243502</v>
      </c>
      <c r="BA130" s="8">
        <f>IF('4 - Prijzen'!BV134&gt;0,'4 - Prijzen'!BV134,"")</f>
        <v>219.9375</v>
      </c>
      <c r="BB130" s="8">
        <f>IF('4 - Prijzen'!BW134&gt;0,'4 - Prijzen'!BW134,"")</f>
        <v>243</v>
      </c>
      <c r="BE130" s="11">
        <f t="shared" si="39"/>
        <v>77.5</v>
      </c>
      <c r="BF130" s="8">
        <f t="shared" si="48"/>
        <v>218.22665608465613</v>
      </c>
      <c r="BG130" s="11">
        <f t="shared" si="63"/>
        <v>219.9375</v>
      </c>
      <c r="BH130" s="11"/>
      <c r="BI130" s="87">
        <f t="shared" si="34"/>
        <v>0.629</v>
      </c>
      <c r="BJ130" s="87">
        <f t="shared" si="35"/>
        <v>0.66666666666666663</v>
      </c>
      <c r="BK130" s="84">
        <f t="shared" si="33"/>
        <v>0.8763333333333333</v>
      </c>
      <c r="BL130" s="89"/>
      <c r="BM130" s="8">
        <f t="shared" si="40"/>
        <v>257808.50333333333</v>
      </c>
      <c r="BN130" s="8">
        <f t="shared" si="41"/>
        <v>124829.30166666667</v>
      </c>
      <c r="BO130" s="8">
        <f t="shared" si="42"/>
        <v>65063.368333333332</v>
      </c>
      <c r="BP130" s="8">
        <f t="shared" si="43"/>
        <v>67915.833333333328</v>
      </c>
      <c r="BR130" s="8">
        <f t="shared" si="49"/>
        <v>301966.84356623993</v>
      </c>
      <c r="BS130" s="8">
        <f t="shared" si="50"/>
        <v>84804.967499999999</v>
      </c>
      <c r="BU130" s="11">
        <f t="shared" si="64"/>
        <v>177137.54189957326</v>
      </c>
      <c r="BV130" s="11">
        <f t="shared" si="65"/>
        <v>19741.599166666667</v>
      </c>
      <c r="BX130" s="14">
        <f t="shared" si="59"/>
        <v>0.48419388830347737</v>
      </c>
      <c r="BY130" s="14">
        <f t="shared" si="60"/>
        <v>0.60640490487560605</v>
      </c>
      <c r="BZ130" s="14">
        <f t="shared" si="61"/>
        <v>0.25237091675447842</v>
      </c>
      <c r="CA130" s="14">
        <f t="shared" si="62"/>
        <v>0.16897920085197382</v>
      </c>
      <c r="CB130" s="8">
        <f t="shared" si="51"/>
        <v>365840.10285679001</v>
      </c>
      <c r="CC130" s="8">
        <f t="shared" si="52"/>
        <v>292110.99790808931</v>
      </c>
      <c r="CD130" s="8">
        <f t="shared" si="53"/>
        <v>78224.541165622824</v>
      </c>
      <c r="CE130" s="8">
        <f t="shared" si="54"/>
        <v>116828.57456498657</v>
      </c>
      <c r="CG130" s="11">
        <f t="shared" si="55"/>
        <v>78224.541165622824</v>
      </c>
      <c r="CH130" s="11">
        <f t="shared" si="56"/>
        <v>365840.10285679001</v>
      </c>
      <c r="CJ130">
        <f t="shared" si="66"/>
        <v>96.375158813696004</v>
      </c>
      <c r="CK130">
        <f t="shared" si="67"/>
        <v>20.607097251217816</v>
      </c>
      <c r="CL130">
        <f t="shared" si="57"/>
        <v>20.607097251217816</v>
      </c>
      <c r="CM130">
        <f t="shared" si="58"/>
        <v>96.375158813696004</v>
      </c>
      <c r="CN130">
        <f t="shared" si="36"/>
        <v>90</v>
      </c>
      <c r="CO130">
        <f t="shared" si="36"/>
        <v>110</v>
      </c>
      <c r="CP130" s="8">
        <f t="shared" si="37"/>
        <v>78224.541165622824</v>
      </c>
      <c r="CQ130" s="8">
        <f t="shared" si="38"/>
        <v>365840.10285679001</v>
      </c>
    </row>
    <row r="131" spans="1:95" x14ac:dyDescent="0.25">
      <c r="A131">
        <v>1723</v>
      </c>
      <c r="B131" s="8">
        <f>'2 - Eltis SlaveAssessment'!BX131</f>
        <v>3415</v>
      </c>
      <c r="C131" s="8">
        <f>'2 - Eltis SlaveAssessment'!BY131</f>
        <v>3076</v>
      </c>
      <c r="D131" s="8">
        <f>'2 - Eltis SlaveAssessment'!AT131</f>
        <v>2484</v>
      </c>
      <c r="E131" s="8">
        <f>'2 - Eltis SlaveAssessment'!AU131</f>
        <v>2294</v>
      </c>
      <c r="F131" s="8">
        <f>'2 - Eltis SlaveAssessment'!AV131</f>
        <v>931</v>
      </c>
      <c r="G131" s="8">
        <f>'2 - Eltis SlaveAssessment'!AW131</f>
        <v>782</v>
      </c>
      <c r="H131" s="8">
        <f>'2 - Eltis SlaveAssessment'!BJ131+'2 - Eltis SlaveAssessment'!BL131+'2 - Eltis SlaveAssessment'!BN131+'2 - Eltis SlaveAssessment'!BP131+'2 - Eltis SlaveAssessment'!BR131</f>
        <v>0</v>
      </c>
      <c r="I131" s="8">
        <f>'2 - Eltis SlaveAssessment'!BK131+'2 - Eltis SlaveAssessment'!BM131+'2 - Eltis SlaveAssessment'!BO131+'2 - Eltis SlaveAssessment'!BQ131+'2 - Eltis SlaveAssessment'!BS131</f>
        <v>0</v>
      </c>
      <c r="J131" s="8">
        <f>'2 - Eltis SlaveAssessment'!N131+'2 - Eltis SlaveAssessment'!P131+'2 - Eltis SlaveAssessment'!R131+'2 - Eltis SlaveAssessment'!T131+'2 - Eltis SlaveAssessment'!V131+'2 - Eltis SlaveAssessment'!X131+'2 - Eltis SlaveAssessment'!Z131+'2 - Eltis SlaveAssessment'!AB131+'2 - Eltis SlaveAssessment'!AD131+'2 - Eltis SlaveAssessment'!AF131+'2 - Eltis SlaveAssessment'!AH131+'2 - Eltis SlaveAssessment'!AJ131+'2 - Eltis SlaveAssessment'!AL131+'2 - Eltis SlaveAssessment'!AN131+'2 - Eltis SlaveAssessment'!AP131+'2 - Eltis SlaveAssessment'!AR131+'2 - Eltis SlaveAssessment'!AX131+'2 - Eltis SlaveAssessment'!AZ131+'2 - Eltis SlaveAssessment'!BB131+'2 - Eltis SlaveAssessment'!BD131+'2 - Eltis SlaveAssessment'!BF131+'2 - Eltis SlaveAssessment'!BH131</f>
        <v>0</v>
      </c>
      <c r="K131" s="8">
        <f>'2 - Eltis SlaveAssessment'!O131+'2 - Eltis SlaveAssessment'!Q131+'2 - Eltis SlaveAssessment'!S131+'2 - Eltis SlaveAssessment'!U131+'2 - Eltis SlaveAssessment'!W131+'2 - Eltis SlaveAssessment'!Y131+'2 - Eltis SlaveAssessment'!AA131+'2 - Eltis SlaveAssessment'!AC131+'2 - Eltis SlaveAssessment'!AE131+'2 - Eltis SlaveAssessment'!AG131+'2 - Eltis SlaveAssessment'!AI131+'2 - Eltis SlaveAssessment'!AK131+'2 - Eltis SlaveAssessment'!AM131+'2 - Eltis SlaveAssessment'!AO131+'2 - Eltis SlaveAssessment'!AQ131+'2 - Eltis SlaveAssessment'!AS131+'2 - Eltis SlaveAssessment'!AY131+'2 - Eltis SlaveAssessment'!BA131+'2 - Eltis SlaveAssessment'!BC131+'2 - Eltis SlaveAssessment'!BE131+'2 - Eltis SlaveAssessment'!BG131+'2 - Eltis SlaveAssessment'!BI131</f>
        <v>0</v>
      </c>
      <c r="M131" s="8">
        <f>'1 - Eltis SlaveVoyages'!GF131</f>
        <v>3405</v>
      </c>
      <c r="N131" s="8">
        <f>'1 - Eltis SlaveVoyages'!GG131</f>
        <v>3076</v>
      </c>
      <c r="O131" s="8">
        <f>'1 - Eltis SlaveVoyages'!BZ131</f>
        <v>2484</v>
      </c>
      <c r="P131" s="8">
        <f>'1 - Eltis SlaveVoyages'!CA131</f>
        <v>2294</v>
      </c>
      <c r="Q131" s="8">
        <f>'1 - Eltis SlaveVoyages'!CB131</f>
        <v>921</v>
      </c>
      <c r="R131" s="8">
        <f>'1 - Eltis SlaveVoyages'!CC131</f>
        <v>782</v>
      </c>
      <c r="S131" s="8">
        <f>'1 - Eltis SlaveVoyages'!EL131+'1 - Eltis SlaveVoyages'!EN131+'1 - Eltis SlaveVoyages'!EP131+'1 - Eltis SlaveVoyages'!ER131+'1 - Eltis SlaveVoyages'!ET131</f>
        <v>0</v>
      </c>
      <c r="T131" s="8">
        <f>'1 - Eltis SlaveVoyages'!EM131+'1 - Eltis SlaveVoyages'!EO131+'1 - Eltis SlaveVoyages'!EQ131+'1 - Eltis SlaveVoyages'!ES131+'1 - Eltis SlaveVoyages'!EU131</f>
        <v>0</v>
      </c>
      <c r="U131" s="8">
        <f>'1 - Eltis SlaveVoyages'!BR131+'1 - Eltis SlaveVoyages'!BT131+'1 - Eltis SlaveVoyages'!BV131+'1 - Eltis SlaveVoyages'!CF131+'1 - Eltis SlaveVoyages'!CH131+'1 - Eltis SlaveVoyages'!CJ131+'1 - Eltis SlaveVoyages'!CL131+'1 - Eltis SlaveVoyages'!CN131+'1 - Eltis SlaveVoyages'!CP131+'1 - Eltis SlaveVoyages'!CR131+'1 - Eltis SlaveVoyages'!CT131+'1 - Eltis SlaveVoyages'!CV131+'1 - Eltis SlaveVoyages'!CX131+'1 - Eltis SlaveVoyages'!CZ131+'1 - Eltis SlaveVoyages'!DB131+'1 - Eltis SlaveVoyages'!DD131+'1 - Eltis SlaveVoyages'!DF131+'1 - Eltis SlaveVoyages'!DH131+'1 - Eltis SlaveVoyages'!DJ131+'1 - Eltis SlaveVoyages'!DL131+'1 - Eltis SlaveVoyages'!DN131+'1 - Eltis SlaveVoyages'!DP131+'1 - Eltis SlaveVoyages'!DR131+'1 - Eltis SlaveVoyages'!DT131+'1 - Eltis SlaveVoyages'!DV131+'1 - Eltis SlaveVoyages'!DX131+'1 - Eltis SlaveVoyages'!DZ131+'1 - Eltis SlaveVoyages'!EB131+'1 - Eltis SlaveVoyages'!ED131+'1 - Eltis SlaveVoyages'!EF131+'1 - Eltis SlaveVoyages'!EH131+'1 - Eltis SlaveVoyages'!EJ131+'1 - Eltis SlaveVoyages'!FP131+'1 - Eltis SlaveVoyages'!FT131+'1 - Eltis SlaveVoyages'!FV131</f>
        <v>0</v>
      </c>
      <c r="V131" s="8">
        <f>'1 - Eltis SlaveVoyages'!BS131+'1 - Eltis SlaveVoyages'!BU131+'1 - Eltis SlaveVoyages'!BW131+'1 - Eltis SlaveVoyages'!CG131+'1 - Eltis SlaveVoyages'!CI131+'1 - Eltis SlaveVoyages'!CK131+'1 - Eltis SlaveVoyages'!CM131+'1 - Eltis SlaveVoyages'!CO131+'1 - Eltis SlaveVoyages'!CQ131+'1 - Eltis SlaveVoyages'!CS131+'1 - Eltis SlaveVoyages'!CU131+'1 - Eltis SlaveVoyages'!CW131+'1 - Eltis SlaveVoyages'!CY131+'1 - Eltis SlaveVoyages'!DA131+'1 - Eltis SlaveVoyages'!DC131+'1 - Eltis SlaveVoyages'!DE131+'1 - Eltis SlaveVoyages'!DG131+'1 - Eltis SlaveVoyages'!DI131+'1 - Eltis SlaveVoyages'!DK131+'1 - Eltis SlaveVoyages'!DM131+'1 - Eltis SlaveVoyages'!DO131+'1 - Eltis SlaveVoyages'!DQ131+'1 - Eltis SlaveVoyages'!DS131+'1 - Eltis SlaveVoyages'!DU131+'1 - Eltis SlaveVoyages'!DW131+'1 - Eltis SlaveVoyages'!DY131+'1 - Eltis SlaveVoyages'!EA131+'1 - Eltis SlaveVoyages'!EC131+'1 - Eltis SlaveVoyages'!EE131+'1 - Eltis SlaveVoyages'!EG131+'1 - Eltis SlaveVoyages'!EI131+'1 - Eltis SlaveVoyages'!EK131+'1 - Eltis SlaveVoyages'!FQ131+'1 - Eltis SlaveVoyages'!FU131+'1 - Eltis SlaveVoyages'!FW131</f>
        <v>0</v>
      </c>
      <c r="X131" s="8">
        <f>'3 - Paesie'!AB53</f>
        <v>1000</v>
      </c>
      <c r="Y131" s="8">
        <f>'3 - Paesie'!AC53</f>
        <v>1058.8235294117646</v>
      </c>
      <c r="Z131" s="8">
        <f>'3 - Paesie'!AD53</f>
        <v>1028.5714285714287</v>
      </c>
      <c r="AA131" s="8">
        <f>'3 - Paesie'!AE53</f>
        <v>584.87075913230933</v>
      </c>
      <c r="AB131" s="8">
        <f>'3 - Paesie'!AF53</f>
        <v>707.5192973116848</v>
      </c>
      <c r="AC131" s="8">
        <f>'3 - Paesie'!AG53</f>
        <v>687.30446024563685</v>
      </c>
      <c r="AE131" s="11">
        <f t="shared" si="20"/>
        <v>4405</v>
      </c>
      <c r="AG131" s="51">
        <f t="shared" si="21"/>
        <v>4405</v>
      </c>
      <c r="AH131" s="52">
        <f t="shared" si="22"/>
        <v>3660.8707591323091</v>
      </c>
      <c r="AI131" s="52">
        <f t="shared" si="23"/>
        <v>2484</v>
      </c>
      <c r="AJ131" s="52">
        <f t="shared" si="24"/>
        <v>2294</v>
      </c>
      <c r="AK131" s="52">
        <f t="shared" si="25"/>
        <v>921</v>
      </c>
      <c r="AL131" s="52">
        <f t="shared" si="26"/>
        <v>782</v>
      </c>
      <c r="AM131" s="52">
        <f t="shared" si="27"/>
        <v>0</v>
      </c>
      <c r="AN131" s="52">
        <f t="shared" si="28"/>
        <v>0</v>
      </c>
      <c r="AO131" s="52">
        <f t="shared" si="29"/>
        <v>1000</v>
      </c>
      <c r="AP131" s="52">
        <f t="shared" si="30"/>
        <v>584.87075913230933</v>
      </c>
      <c r="AQ131" s="52">
        <f t="shared" si="31"/>
        <v>0</v>
      </c>
      <c r="AR131" s="56">
        <f t="shared" si="32"/>
        <v>0</v>
      </c>
      <c r="AT131" s="8">
        <f>IF('4 - Prijzen'!O135&gt;0,'4 - Prijzen'!O135,"")</f>
        <v>80</v>
      </c>
      <c r="AU131" s="8">
        <f>IF('4 - Prijzen'!P135&gt;0,'4 - Prijzen'!P135,"")</f>
        <v>84</v>
      </c>
      <c r="AV131" s="8">
        <f>IF('4 - Prijzen'!BC135&gt;0,'4 - Prijzen'!BC135,"")</f>
        <v>217.71429800609903</v>
      </c>
      <c r="AW131" s="8">
        <f>IF('4 - Prijzen'!BD135&gt;0,'4 - Prijzen'!BD135,"")</f>
        <v>228</v>
      </c>
      <c r="AX131" s="8" t="str">
        <f>IF('4 - Prijzen'!BE135&gt;0,'4 - Prijzen'!BE135,"")</f>
        <v/>
      </c>
      <c r="AY131" s="8">
        <f>IF('4 - Prijzen'!BF135&gt;0,'4 - Prijzen'!BF135,"")</f>
        <v>281.04692013703482</v>
      </c>
      <c r="AZ131" s="8">
        <f>IF('4 - Prijzen'!BG135&gt;0,'4 - Prijzen'!BG135,"")</f>
        <v>193.80299150483572</v>
      </c>
      <c r="BA131" s="8">
        <f>IF('4 - Prijzen'!BV135&gt;0,'4 - Prijzen'!BV135,"")</f>
        <v>220.33333333333334</v>
      </c>
      <c r="BB131" s="8">
        <f>IF('4 - Prijzen'!BW135&gt;0,'4 - Prijzen'!BW135,"")</f>
        <v>243</v>
      </c>
      <c r="BE131" s="11">
        <f t="shared" si="39"/>
        <v>80</v>
      </c>
      <c r="BF131" s="8">
        <f t="shared" si="48"/>
        <v>217.71429800609903</v>
      </c>
      <c r="BG131" s="11">
        <f t="shared" si="63"/>
        <v>220.33333333333334</v>
      </c>
      <c r="BH131" s="11"/>
      <c r="BI131" s="87">
        <f t="shared" si="34"/>
        <v>0.629</v>
      </c>
      <c r="BJ131" s="87">
        <f t="shared" si="35"/>
        <v>0.66666666666666663</v>
      </c>
      <c r="BK131" s="84">
        <f t="shared" si="33"/>
        <v>0.8763333333333333</v>
      </c>
      <c r="BL131" s="89"/>
      <c r="BM131" s="8">
        <f t="shared" si="40"/>
        <v>308819.86666666664</v>
      </c>
      <c r="BN131" s="8">
        <f t="shared" si="41"/>
        <v>174144.96</v>
      </c>
      <c r="BO131" s="8">
        <f t="shared" si="42"/>
        <v>64568.24</v>
      </c>
      <c r="BP131" s="8">
        <f t="shared" si="43"/>
        <v>70106.666666666657</v>
      </c>
      <c r="BR131" s="8">
        <f t="shared" si="49"/>
        <v>437672.94013891026</v>
      </c>
      <c r="BS131" s="8">
        <f t="shared" si="50"/>
        <v>150992.81755555558</v>
      </c>
      <c r="BU131" s="11">
        <f t="shared" si="64"/>
        <v>263527.98013891024</v>
      </c>
      <c r="BV131" s="11">
        <f t="shared" si="65"/>
        <v>86424.577555555588</v>
      </c>
      <c r="BX131" s="14">
        <f t="shared" si="59"/>
        <v>0.56390465380249721</v>
      </c>
      <c r="BY131" s="14">
        <f t="shared" si="60"/>
        <v>0.6266268740237414</v>
      </c>
      <c r="BZ131" s="14">
        <f t="shared" si="61"/>
        <v>0.2090805902383655</v>
      </c>
      <c r="CA131" s="14">
        <f t="shared" si="62"/>
        <v>0.21361038164192056</v>
      </c>
      <c r="CB131" s="8">
        <f t="shared" si="51"/>
        <v>467327.19505309965</v>
      </c>
      <c r="CC131" s="8">
        <f t="shared" si="52"/>
        <v>420550.0770286558</v>
      </c>
      <c r="CD131" s="8">
        <f t="shared" si="53"/>
        <v>413355.33564844989</v>
      </c>
      <c r="CE131" s="8">
        <f t="shared" si="54"/>
        <v>404589.78112979018</v>
      </c>
      <c r="CG131" s="11">
        <f t="shared" si="55"/>
        <v>404589.78112979018</v>
      </c>
      <c r="CH131" s="11">
        <f t="shared" si="56"/>
        <v>467327.19505309965</v>
      </c>
      <c r="CJ131">
        <f t="shared" si="66"/>
        <v>106.0901691380476</v>
      </c>
      <c r="CK131">
        <f t="shared" si="67"/>
        <v>93.837760646640163</v>
      </c>
      <c r="CL131">
        <f t="shared" si="57"/>
        <v>91.847850426740109</v>
      </c>
      <c r="CM131">
        <f t="shared" si="58"/>
        <v>106.0901691380476</v>
      </c>
      <c r="CN131">
        <f t="shared" si="36"/>
        <v>90</v>
      </c>
      <c r="CO131">
        <f t="shared" si="36"/>
        <v>110</v>
      </c>
      <c r="CP131" s="8">
        <f t="shared" si="37"/>
        <v>404589.78112979018</v>
      </c>
      <c r="CQ131" s="8">
        <f t="shared" si="38"/>
        <v>467327.19505309965</v>
      </c>
    </row>
    <row r="132" spans="1:95" x14ac:dyDescent="0.25">
      <c r="A132">
        <v>1724</v>
      </c>
      <c r="B132" s="8">
        <f>'2 - Eltis SlaveAssessment'!BX132</f>
        <v>3415</v>
      </c>
      <c r="C132" s="8">
        <f>'2 - Eltis SlaveAssessment'!BY132</f>
        <v>2979</v>
      </c>
      <c r="D132" s="8">
        <f>'2 - Eltis SlaveAssessment'!AT132</f>
        <v>2667</v>
      </c>
      <c r="E132" s="8">
        <f>'2 - Eltis SlaveAssessment'!AU132</f>
        <v>2323</v>
      </c>
      <c r="F132" s="8">
        <f>'2 - Eltis SlaveAssessment'!AV132</f>
        <v>748</v>
      </c>
      <c r="G132" s="8">
        <f>'2 - Eltis SlaveAssessment'!AW132</f>
        <v>656</v>
      </c>
      <c r="H132" s="8">
        <f>'2 - Eltis SlaveAssessment'!BJ132+'2 - Eltis SlaveAssessment'!BL132+'2 - Eltis SlaveAssessment'!BN132+'2 - Eltis SlaveAssessment'!BP132+'2 - Eltis SlaveAssessment'!BR132</f>
        <v>0</v>
      </c>
      <c r="I132" s="8">
        <f>'2 - Eltis SlaveAssessment'!BK132+'2 - Eltis SlaveAssessment'!BM132+'2 - Eltis SlaveAssessment'!BO132+'2 - Eltis SlaveAssessment'!BQ132+'2 - Eltis SlaveAssessment'!BS132</f>
        <v>0</v>
      </c>
      <c r="J132" s="8">
        <f>'2 - Eltis SlaveAssessment'!N132+'2 - Eltis SlaveAssessment'!P132+'2 - Eltis SlaveAssessment'!R132+'2 - Eltis SlaveAssessment'!T132+'2 - Eltis SlaveAssessment'!V132+'2 - Eltis SlaveAssessment'!X132+'2 - Eltis SlaveAssessment'!Z132+'2 - Eltis SlaveAssessment'!AB132+'2 - Eltis SlaveAssessment'!AD132+'2 - Eltis SlaveAssessment'!AF132+'2 - Eltis SlaveAssessment'!AH132+'2 - Eltis SlaveAssessment'!AJ132+'2 - Eltis SlaveAssessment'!AL132+'2 - Eltis SlaveAssessment'!AN132+'2 - Eltis SlaveAssessment'!AP132+'2 - Eltis SlaveAssessment'!AR132+'2 - Eltis SlaveAssessment'!AX132+'2 - Eltis SlaveAssessment'!AZ132+'2 - Eltis SlaveAssessment'!BB132+'2 - Eltis SlaveAssessment'!BD132+'2 - Eltis SlaveAssessment'!BF132+'2 - Eltis SlaveAssessment'!BH132</f>
        <v>0</v>
      </c>
      <c r="K132" s="8">
        <f>'2 - Eltis SlaveAssessment'!O132+'2 - Eltis SlaveAssessment'!Q132+'2 - Eltis SlaveAssessment'!S132+'2 - Eltis SlaveAssessment'!U132+'2 - Eltis SlaveAssessment'!W132+'2 - Eltis SlaveAssessment'!Y132+'2 - Eltis SlaveAssessment'!AA132+'2 - Eltis SlaveAssessment'!AC132+'2 - Eltis SlaveAssessment'!AE132+'2 - Eltis SlaveAssessment'!AG132+'2 - Eltis SlaveAssessment'!AI132+'2 - Eltis SlaveAssessment'!AK132+'2 - Eltis SlaveAssessment'!AM132+'2 - Eltis SlaveAssessment'!AO132+'2 - Eltis SlaveAssessment'!AQ132+'2 - Eltis SlaveAssessment'!AS132+'2 - Eltis SlaveAssessment'!AY132+'2 - Eltis SlaveAssessment'!BA132+'2 - Eltis SlaveAssessment'!BC132+'2 - Eltis SlaveAssessment'!BE132+'2 - Eltis SlaveAssessment'!BG132+'2 - Eltis SlaveAssessment'!BI132</f>
        <v>0</v>
      </c>
      <c r="M132" s="8">
        <f>'1 - Eltis SlaveVoyages'!GF132</f>
        <v>3417</v>
      </c>
      <c r="N132" s="8">
        <f>'1 - Eltis SlaveVoyages'!GG132</f>
        <v>2979</v>
      </c>
      <c r="O132" s="8">
        <f>'1 - Eltis SlaveVoyages'!BZ132</f>
        <v>2668</v>
      </c>
      <c r="P132" s="8">
        <f>'1 - Eltis SlaveVoyages'!CA132</f>
        <v>2323</v>
      </c>
      <c r="Q132" s="8">
        <f>'1 - Eltis SlaveVoyages'!CB132</f>
        <v>749</v>
      </c>
      <c r="R132" s="8">
        <f>'1 - Eltis SlaveVoyages'!CC132</f>
        <v>656</v>
      </c>
      <c r="S132" s="8">
        <f>'1 - Eltis SlaveVoyages'!EL132+'1 - Eltis SlaveVoyages'!EN132+'1 - Eltis SlaveVoyages'!EP132+'1 - Eltis SlaveVoyages'!ER132+'1 - Eltis SlaveVoyages'!ET132</f>
        <v>0</v>
      </c>
      <c r="T132" s="8">
        <f>'1 - Eltis SlaveVoyages'!EM132+'1 - Eltis SlaveVoyages'!EO132+'1 - Eltis SlaveVoyages'!EQ132+'1 - Eltis SlaveVoyages'!ES132+'1 - Eltis SlaveVoyages'!EU132</f>
        <v>0</v>
      </c>
      <c r="U132" s="8">
        <f>'1 - Eltis SlaveVoyages'!BR132+'1 - Eltis SlaveVoyages'!BT132+'1 - Eltis SlaveVoyages'!BV132+'1 - Eltis SlaveVoyages'!CF132+'1 - Eltis SlaveVoyages'!CH132+'1 - Eltis SlaveVoyages'!CJ132+'1 - Eltis SlaveVoyages'!CL132+'1 - Eltis SlaveVoyages'!CN132+'1 - Eltis SlaveVoyages'!CP132+'1 - Eltis SlaveVoyages'!CR132+'1 - Eltis SlaveVoyages'!CT132+'1 - Eltis SlaveVoyages'!CV132+'1 - Eltis SlaveVoyages'!CX132+'1 - Eltis SlaveVoyages'!CZ132+'1 - Eltis SlaveVoyages'!DB132+'1 - Eltis SlaveVoyages'!DD132+'1 - Eltis SlaveVoyages'!DF132+'1 - Eltis SlaveVoyages'!DH132+'1 - Eltis SlaveVoyages'!DJ132+'1 - Eltis SlaveVoyages'!DL132+'1 - Eltis SlaveVoyages'!DN132+'1 - Eltis SlaveVoyages'!DP132+'1 - Eltis SlaveVoyages'!DR132+'1 - Eltis SlaveVoyages'!DT132+'1 - Eltis SlaveVoyages'!DV132+'1 - Eltis SlaveVoyages'!DX132+'1 - Eltis SlaveVoyages'!DZ132+'1 - Eltis SlaveVoyages'!EB132+'1 - Eltis SlaveVoyages'!ED132+'1 - Eltis SlaveVoyages'!EF132+'1 - Eltis SlaveVoyages'!EH132+'1 - Eltis SlaveVoyages'!EJ132+'1 - Eltis SlaveVoyages'!FP132+'1 - Eltis SlaveVoyages'!FT132+'1 - Eltis SlaveVoyages'!FV132</f>
        <v>0</v>
      </c>
      <c r="V132" s="8">
        <f>'1 - Eltis SlaveVoyages'!BS132+'1 - Eltis SlaveVoyages'!BU132+'1 - Eltis SlaveVoyages'!BW132+'1 - Eltis SlaveVoyages'!CG132+'1 - Eltis SlaveVoyages'!CI132+'1 - Eltis SlaveVoyages'!CK132+'1 - Eltis SlaveVoyages'!CM132+'1 - Eltis SlaveVoyages'!CO132+'1 - Eltis SlaveVoyages'!CQ132+'1 - Eltis SlaveVoyages'!CS132+'1 - Eltis SlaveVoyages'!CU132+'1 - Eltis SlaveVoyages'!CW132+'1 - Eltis SlaveVoyages'!CY132+'1 - Eltis SlaveVoyages'!DA132+'1 - Eltis SlaveVoyages'!DC132+'1 - Eltis SlaveVoyages'!DE132+'1 - Eltis SlaveVoyages'!DG132+'1 - Eltis SlaveVoyages'!DI132+'1 - Eltis SlaveVoyages'!DK132+'1 - Eltis SlaveVoyages'!DM132+'1 - Eltis SlaveVoyages'!DO132+'1 - Eltis SlaveVoyages'!DQ132+'1 - Eltis SlaveVoyages'!DS132+'1 - Eltis SlaveVoyages'!DU132+'1 - Eltis SlaveVoyages'!DW132+'1 - Eltis SlaveVoyages'!DY132+'1 - Eltis SlaveVoyages'!EA132+'1 - Eltis SlaveVoyages'!EC132+'1 - Eltis SlaveVoyages'!EE132+'1 - Eltis SlaveVoyages'!EG132+'1 - Eltis SlaveVoyages'!EI132+'1 - Eltis SlaveVoyages'!EK132+'1 - Eltis SlaveVoyages'!FQ132+'1 - Eltis SlaveVoyages'!FU132+'1 - Eltis SlaveVoyages'!FW132</f>
        <v>0</v>
      </c>
      <c r="X132" s="8">
        <f>'3 - Paesie'!AB54</f>
        <v>666.66666666666674</v>
      </c>
      <c r="Y132" s="8">
        <f>'3 - Paesie'!AC54</f>
        <v>705.88235294117646</v>
      </c>
      <c r="Z132" s="8">
        <f>'3 - Paesie'!AD54</f>
        <v>685.71428571428567</v>
      </c>
      <c r="AA132" s="8">
        <f>'3 - Paesie'!AE54</f>
        <v>445.47511312217199</v>
      </c>
      <c r="AB132" s="8">
        <f>'3 - Paesie'!AF54</f>
        <v>498.44656378038729</v>
      </c>
      <c r="AC132" s="8">
        <f>'3 - Paesie'!AG54</f>
        <v>458.20297349709114</v>
      </c>
      <c r="AE132" s="11">
        <f t="shared" ref="AE132:AE195" si="68">X132+M132</f>
        <v>4083.666666666667</v>
      </c>
      <c r="AG132" s="51">
        <f t="shared" si="21"/>
        <v>4083.666666666667</v>
      </c>
      <c r="AH132" s="52">
        <f t="shared" si="22"/>
        <v>3424.4751131221719</v>
      </c>
      <c r="AI132" s="52">
        <f t="shared" si="23"/>
        <v>2668</v>
      </c>
      <c r="AJ132" s="52">
        <f t="shared" si="24"/>
        <v>2323</v>
      </c>
      <c r="AK132" s="52">
        <f t="shared" si="25"/>
        <v>749</v>
      </c>
      <c r="AL132" s="52">
        <f t="shared" si="26"/>
        <v>656</v>
      </c>
      <c r="AM132" s="52">
        <f t="shared" si="27"/>
        <v>0</v>
      </c>
      <c r="AN132" s="52">
        <f t="shared" si="28"/>
        <v>0</v>
      </c>
      <c r="AO132" s="52">
        <f t="shared" si="29"/>
        <v>666.66666666666674</v>
      </c>
      <c r="AP132" s="52">
        <f t="shared" si="30"/>
        <v>445.47511312217199</v>
      </c>
      <c r="AQ132" s="52">
        <f t="shared" si="31"/>
        <v>0</v>
      </c>
      <c r="AR132" s="56">
        <f t="shared" si="32"/>
        <v>0</v>
      </c>
      <c r="AT132" s="8">
        <f>IF('4 - Prijzen'!O136&gt;0,'4 - Prijzen'!O136,"")</f>
        <v>82.5</v>
      </c>
      <c r="AU132" s="8">
        <f>IF('4 - Prijzen'!P136&gt;0,'4 - Prijzen'!P136,"")</f>
        <v>84</v>
      </c>
      <c r="AV132" s="8">
        <f>IF('4 - Prijzen'!BC136&gt;0,'4 - Prijzen'!BC136,"")</f>
        <v>217.62210844944877</v>
      </c>
      <c r="AW132" s="8">
        <f>IF('4 - Prijzen'!BD136&gt;0,'4 - Prijzen'!BD136,"")</f>
        <v>228</v>
      </c>
      <c r="AX132" s="8" t="str">
        <f>IF('4 - Prijzen'!BE136&gt;0,'4 - Prijzen'!BE136,"")</f>
        <v/>
      </c>
      <c r="AY132" s="8">
        <f>IF('4 - Prijzen'!BF136&gt;0,'4 - Prijzen'!BF136,"")</f>
        <v>282.63955474302486</v>
      </c>
      <c r="AZ132" s="8">
        <f>IF('4 - Prijzen'!BG136&gt;0,'4 - Prijzen'!BG136,"")</f>
        <v>194.20311018465964</v>
      </c>
      <c r="BA132" s="8">
        <f>IF('4 - Prijzen'!BV136&gt;0,'4 - Prijzen'!BV136,"")</f>
        <v>229.64705882352942</v>
      </c>
      <c r="BB132" s="8">
        <f>IF('4 - Prijzen'!BW136&gt;0,'4 - Prijzen'!BW136,"")</f>
        <v>243</v>
      </c>
      <c r="BE132" s="11">
        <f t="shared" si="39"/>
        <v>82.5</v>
      </c>
      <c r="BF132" s="8">
        <f t="shared" si="48"/>
        <v>217.62210844944877</v>
      </c>
      <c r="BG132" s="11">
        <f t="shared" si="63"/>
        <v>229.64705882352942</v>
      </c>
      <c r="BH132" s="11"/>
      <c r="BI132" s="87">
        <f t="shared" si="34"/>
        <v>0.629</v>
      </c>
      <c r="BJ132" s="87">
        <f t="shared" si="35"/>
        <v>0.66666666666666663</v>
      </c>
      <c r="BK132" s="84">
        <f t="shared" si="33"/>
        <v>0.8763333333333333</v>
      </c>
      <c r="BL132" s="89"/>
      <c r="BM132" s="8">
        <f t="shared" si="40"/>
        <v>295238.89083333331</v>
      </c>
      <c r="BN132" s="8">
        <f t="shared" si="41"/>
        <v>192889.72999999998</v>
      </c>
      <c r="BO132" s="8">
        <f t="shared" si="42"/>
        <v>54150.827499999999</v>
      </c>
      <c r="BP132" s="8">
        <f t="shared" si="43"/>
        <v>48198.333333333336</v>
      </c>
      <c r="BR132" s="8">
        <f t="shared" si="49"/>
        <v>443018.18639763159</v>
      </c>
      <c r="BS132" s="8">
        <f t="shared" si="50"/>
        <v>132018.27639215687</v>
      </c>
      <c r="BU132" s="11">
        <f t="shared" si="64"/>
        <v>250128.45639763161</v>
      </c>
      <c r="BV132" s="11">
        <f t="shared" si="65"/>
        <v>77867.44889215687</v>
      </c>
      <c r="BX132" s="14">
        <f t="shared" si="59"/>
        <v>0.65333442167986278</v>
      </c>
      <c r="BY132" s="14">
        <f t="shared" si="60"/>
        <v>0.67835213376162284</v>
      </c>
      <c r="BZ132" s="14">
        <f t="shared" si="61"/>
        <v>0.18341359888988654</v>
      </c>
      <c r="CA132" s="14">
        <f t="shared" si="62"/>
        <v>0.19156220393784959</v>
      </c>
      <c r="CB132" s="8">
        <f t="shared" si="51"/>
        <v>382849.04039572529</v>
      </c>
      <c r="CC132" s="8">
        <f t="shared" si="52"/>
        <v>368729.51959421166</v>
      </c>
      <c r="CD132" s="8">
        <f t="shared" si="53"/>
        <v>424545.66816992161</v>
      </c>
      <c r="CE132" s="8">
        <f t="shared" si="54"/>
        <v>406486.49520351191</v>
      </c>
      <c r="CG132" s="11">
        <f t="shared" si="55"/>
        <v>368729.51959421166</v>
      </c>
      <c r="CH132" s="11">
        <f t="shared" si="56"/>
        <v>424545.66816992161</v>
      </c>
      <c r="CJ132">
        <f t="shared" si="66"/>
        <v>93.75129550136117</v>
      </c>
      <c r="CK132">
        <f t="shared" si="67"/>
        <v>103.96188103091706</v>
      </c>
      <c r="CL132">
        <f t="shared" si="57"/>
        <v>90.29373592218063</v>
      </c>
      <c r="CM132">
        <f t="shared" si="58"/>
        <v>103.96188103091704</v>
      </c>
      <c r="CN132">
        <f t="shared" si="36"/>
        <v>90</v>
      </c>
      <c r="CO132">
        <f t="shared" si="36"/>
        <v>110</v>
      </c>
      <c r="CP132" s="8">
        <f t="shared" si="37"/>
        <v>368729.51959421166</v>
      </c>
      <c r="CQ132" s="8">
        <f t="shared" si="38"/>
        <v>424545.66816992161</v>
      </c>
    </row>
    <row r="133" spans="1:95" x14ac:dyDescent="0.25">
      <c r="A133">
        <v>1725</v>
      </c>
      <c r="B133" s="8">
        <f>'2 - Eltis SlaveAssessment'!BX133</f>
        <v>4530</v>
      </c>
      <c r="C133" s="8">
        <f>'2 - Eltis SlaveAssessment'!BY133</f>
        <v>4067</v>
      </c>
      <c r="D133" s="8">
        <f>'2 - Eltis SlaveAssessment'!AT133</f>
        <v>1519</v>
      </c>
      <c r="E133" s="8">
        <f>'2 - Eltis SlaveAssessment'!AU133</f>
        <v>1453</v>
      </c>
      <c r="F133" s="8">
        <f>'2 - Eltis SlaveAssessment'!AV133</f>
        <v>1452</v>
      </c>
      <c r="G133" s="8">
        <f>'2 - Eltis SlaveAssessment'!AW133</f>
        <v>1328</v>
      </c>
      <c r="H133" s="8">
        <f>'2 - Eltis SlaveAssessment'!BJ133+'2 - Eltis SlaveAssessment'!BL133+'2 - Eltis SlaveAssessment'!BN133+'2 - Eltis SlaveAssessment'!BP133+'2 - Eltis SlaveAssessment'!BR133</f>
        <v>0</v>
      </c>
      <c r="I133" s="8">
        <f>'2 - Eltis SlaveAssessment'!BK133+'2 - Eltis SlaveAssessment'!BM133+'2 - Eltis SlaveAssessment'!BO133+'2 - Eltis SlaveAssessment'!BQ133+'2 - Eltis SlaveAssessment'!BS133</f>
        <v>0</v>
      </c>
      <c r="J133" s="8">
        <f>'2 - Eltis SlaveAssessment'!N133+'2 - Eltis SlaveAssessment'!P133+'2 - Eltis SlaveAssessment'!R133+'2 - Eltis SlaveAssessment'!T133+'2 - Eltis SlaveAssessment'!V133+'2 - Eltis SlaveAssessment'!X133+'2 - Eltis SlaveAssessment'!Z133+'2 - Eltis SlaveAssessment'!AB133+'2 - Eltis SlaveAssessment'!AD133+'2 - Eltis SlaveAssessment'!AF133+'2 - Eltis SlaveAssessment'!AH133+'2 - Eltis SlaveAssessment'!AJ133+'2 - Eltis SlaveAssessment'!AL133+'2 - Eltis SlaveAssessment'!AN133+'2 - Eltis SlaveAssessment'!AP133+'2 - Eltis SlaveAssessment'!AR133+'2 - Eltis SlaveAssessment'!AX133+'2 - Eltis SlaveAssessment'!AZ133+'2 - Eltis SlaveAssessment'!BB133+'2 - Eltis SlaveAssessment'!BD133+'2 - Eltis SlaveAssessment'!BF133+'2 - Eltis SlaveAssessment'!BH133</f>
        <v>1559</v>
      </c>
      <c r="K133" s="8">
        <f>'2 - Eltis SlaveAssessment'!O133+'2 - Eltis SlaveAssessment'!Q133+'2 - Eltis SlaveAssessment'!S133+'2 - Eltis SlaveAssessment'!U133+'2 - Eltis SlaveAssessment'!W133+'2 - Eltis SlaveAssessment'!Y133+'2 - Eltis SlaveAssessment'!AA133+'2 - Eltis SlaveAssessment'!AC133+'2 - Eltis SlaveAssessment'!AE133+'2 - Eltis SlaveAssessment'!AG133+'2 - Eltis SlaveAssessment'!AI133+'2 - Eltis SlaveAssessment'!AK133+'2 - Eltis SlaveAssessment'!AM133+'2 - Eltis SlaveAssessment'!AO133+'2 - Eltis SlaveAssessment'!AQ133+'2 - Eltis SlaveAssessment'!AS133+'2 - Eltis SlaveAssessment'!AY133+'2 - Eltis SlaveAssessment'!BA133+'2 - Eltis SlaveAssessment'!BC133+'2 - Eltis SlaveAssessment'!BE133+'2 - Eltis SlaveAssessment'!BG133+'2 - Eltis SlaveAssessment'!BI133</f>
        <v>1286</v>
      </c>
      <c r="M133" s="8">
        <f>'1 - Eltis SlaveVoyages'!GF133</f>
        <v>4056</v>
      </c>
      <c r="N133" s="8">
        <f>'1 - Eltis SlaveVoyages'!GG133</f>
        <v>3650</v>
      </c>
      <c r="O133" s="8">
        <f>'1 - Eltis SlaveVoyages'!BZ133</f>
        <v>1360</v>
      </c>
      <c r="P133" s="8">
        <f>'1 - Eltis SlaveVoyages'!CA133</f>
        <v>1304</v>
      </c>
      <c r="Q133" s="8">
        <f>'1 - Eltis SlaveVoyages'!CB133</f>
        <v>1300</v>
      </c>
      <c r="R133" s="8">
        <f>'1 - Eltis SlaveVoyages'!CC133</f>
        <v>1192</v>
      </c>
      <c r="S133" s="8">
        <f>'1 - Eltis SlaveVoyages'!EL133+'1 - Eltis SlaveVoyages'!EN133+'1 - Eltis SlaveVoyages'!EP133+'1 - Eltis SlaveVoyages'!ER133+'1 - Eltis SlaveVoyages'!ET133</f>
        <v>0</v>
      </c>
      <c r="T133" s="8">
        <f>'1 - Eltis SlaveVoyages'!EM133+'1 - Eltis SlaveVoyages'!EO133+'1 - Eltis SlaveVoyages'!EQ133+'1 - Eltis SlaveVoyages'!ES133+'1 - Eltis SlaveVoyages'!EU133</f>
        <v>0</v>
      </c>
      <c r="U133" s="8">
        <f>'1 - Eltis SlaveVoyages'!BR133+'1 - Eltis SlaveVoyages'!BT133+'1 - Eltis SlaveVoyages'!BV133+'1 - Eltis SlaveVoyages'!CF133+'1 - Eltis SlaveVoyages'!CH133+'1 - Eltis SlaveVoyages'!CJ133+'1 - Eltis SlaveVoyages'!CL133+'1 - Eltis SlaveVoyages'!CN133+'1 - Eltis SlaveVoyages'!CP133+'1 - Eltis SlaveVoyages'!CR133+'1 - Eltis SlaveVoyages'!CT133+'1 - Eltis SlaveVoyages'!CV133+'1 - Eltis SlaveVoyages'!CX133+'1 - Eltis SlaveVoyages'!CZ133+'1 - Eltis SlaveVoyages'!DB133+'1 - Eltis SlaveVoyages'!DD133+'1 - Eltis SlaveVoyages'!DF133+'1 - Eltis SlaveVoyages'!DH133+'1 - Eltis SlaveVoyages'!DJ133+'1 - Eltis SlaveVoyages'!DL133+'1 - Eltis SlaveVoyages'!DN133+'1 - Eltis SlaveVoyages'!DP133+'1 - Eltis SlaveVoyages'!DR133+'1 - Eltis SlaveVoyages'!DT133+'1 - Eltis SlaveVoyages'!DV133+'1 - Eltis SlaveVoyages'!DX133+'1 - Eltis SlaveVoyages'!DZ133+'1 - Eltis SlaveVoyages'!EB133+'1 - Eltis SlaveVoyages'!ED133+'1 - Eltis SlaveVoyages'!EF133+'1 - Eltis SlaveVoyages'!EH133+'1 - Eltis SlaveVoyages'!EJ133+'1 - Eltis SlaveVoyages'!FP133+'1 - Eltis SlaveVoyages'!FT133+'1 - Eltis SlaveVoyages'!FV133</f>
        <v>1396</v>
      </c>
      <c r="V133" s="8">
        <f>'1 - Eltis SlaveVoyages'!BS133+'1 - Eltis SlaveVoyages'!BU133+'1 - Eltis SlaveVoyages'!BW133+'1 - Eltis SlaveVoyages'!CG133+'1 - Eltis SlaveVoyages'!CI133+'1 - Eltis SlaveVoyages'!CK133+'1 - Eltis SlaveVoyages'!CM133+'1 - Eltis SlaveVoyages'!CO133+'1 - Eltis SlaveVoyages'!CQ133+'1 - Eltis SlaveVoyages'!CS133+'1 - Eltis SlaveVoyages'!CU133+'1 - Eltis SlaveVoyages'!CW133+'1 - Eltis SlaveVoyages'!CY133+'1 - Eltis SlaveVoyages'!DA133+'1 - Eltis SlaveVoyages'!DC133+'1 - Eltis SlaveVoyages'!DE133+'1 - Eltis SlaveVoyages'!DG133+'1 - Eltis SlaveVoyages'!DI133+'1 - Eltis SlaveVoyages'!DK133+'1 - Eltis SlaveVoyages'!DM133+'1 - Eltis SlaveVoyages'!DO133+'1 - Eltis SlaveVoyages'!DQ133+'1 - Eltis SlaveVoyages'!DS133+'1 - Eltis SlaveVoyages'!DU133+'1 - Eltis SlaveVoyages'!DW133+'1 - Eltis SlaveVoyages'!DY133+'1 - Eltis SlaveVoyages'!EA133+'1 - Eltis SlaveVoyages'!EC133+'1 - Eltis SlaveVoyages'!EE133+'1 - Eltis SlaveVoyages'!EG133+'1 - Eltis SlaveVoyages'!EI133+'1 - Eltis SlaveVoyages'!EK133+'1 - Eltis SlaveVoyages'!FQ133+'1 - Eltis SlaveVoyages'!FU133+'1 - Eltis SlaveVoyages'!FW133</f>
        <v>1154</v>
      </c>
      <c r="X133" s="8">
        <f>'3 - Paesie'!AB55</f>
        <v>666.66666666666674</v>
      </c>
      <c r="Y133" s="8">
        <f>'3 - Paesie'!AC55</f>
        <v>705.88235294117646</v>
      </c>
      <c r="Z133" s="8">
        <f>'3 - Paesie'!AD55</f>
        <v>685.71428571428567</v>
      </c>
      <c r="AA133" s="8">
        <f>'3 - Paesie'!AE55</f>
        <v>445.47511312217199</v>
      </c>
      <c r="AB133" s="8">
        <f>'3 - Paesie'!AF55</f>
        <v>498.44656378038729</v>
      </c>
      <c r="AC133" s="8">
        <f>'3 - Paesie'!AG55</f>
        <v>458.20297349709114</v>
      </c>
      <c r="AE133" s="11">
        <f t="shared" si="68"/>
        <v>4722.666666666667</v>
      </c>
      <c r="AG133" s="51">
        <f t="shared" ref="AG133:AG196" si="69">IF(X133&gt;0,(M133+X133),B133)</f>
        <v>4722.666666666667</v>
      </c>
      <c r="AH133" s="52">
        <f t="shared" ref="AH133:AH196" si="70">IF(AA133&gt;0,(N133+AA133),C133)</f>
        <v>4095.4751131221719</v>
      </c>
      <c r="AI133" s="52">
        <f t="shared" ref="AI133:AI196" si="71">IF(X133&gt;0,O133,D133)</f>
        <v>1360</v>
      </c>
      <c r="AJ133" s="52">
        <f t="shared" ref="AJ133:AJ196" si="72">IF(AA133&gt;0,P133,E133)</f>
        <v>1304</v>
      </c>
      <c r="AK133" s="52">
        <f t="shared" ref="AK133:AK196" si="73">IF(X133&gt;0,Q133,F133)</f>
        <v>1300</v>
      </c>
      <c r="AL133" s="52">
        <f t="shared" ref="AL133:AL196" si="74">IF(AA133&gt;0,R133,G133)</f>
        <v>1192</v>
      </c>
      <c r="AM133" s="52">
        <f t="shared" ref="AM133:AM196" si="75">IF(X133&gt;0,S133,H133)</f>
        <v>0</v>
      </c>
      <c r="AN133" s="52">
        <f t="shared" ref="AN133:AN196" si="76">IF(AA133&gt;0,T133,I133)</f>
        <v>0</v>
      </c>
      <c r="AO133" s="52">
        <f t="shared" ref="AO133:AO196" si="77">IF(X133&gt;0,(X133+U133),J133)</f>
        <v>2062.666666666667</v>
      </c>
      <c r="AP133" s="52">
        <f t="shared" ref="AP133:AP196" si="78">IF(AA133&gt;0,(AA133+V133),K133)</f>
        <v>1599.4751131221719</v>
      </c>
      <c r="AQ133" s="52">
        <f t="shared" ref="AQ133:AQ196" si="79">AG133-AI133-AK133-AM133-AO133</f>
        <v>0</v>
      </c>
      <c r="AR133" s="56">
        <f t="shared" ref="AR133:AR196" si="80">AH133-AJ133-AL133-AN133-AP133</f>
        <v>0</v>
      </c>
      <c r="AT133" s="8">
        <f>IF('4 - Prijzen'!O137&gt;0,'4 - Prijzen'!O137,"")</f>
        <v>82.5</v>
      </c>
      <c r="AU133" s="8">
        <f>IF('4 - Prijzen'!P137&gt;0,'4 - Prijzen'!P137,"")</f>
        <v>84</v>
      </c>
      <c r="AV133" s="8">
        <f>IF('4 - Prijzen'!BC137&gt;0,'4 - Prijzen'!BC137,"")</f>
        <v>215.78461524817337</v>
      </c>
      <c r="AW133" s="8">
        <f>IF('4 - Prijzen'!BD137&gt;0,'4 - Prijzen'!BD137,"")</f>
        <v>228</v>
      </c>
      <c r="AX133" s="8" t="str">
        <f>IF('4 - Prijzen'!BE137&gt;0,'4 - Prijzen'!BE137,"")</f>
        <v/>
      </c>
      <c r="AY133" s="8">
        <f>IF('4 - Prijzen'!BF137&gt;0,'4 - Prijzen'!BF137,"")</f>
        <v>345.52374539413404</v>
      </c>
      <c r="AZ133" s="8">
        <f>IF('4 - Prijzen'!BG137&gt;0,'4 - Prijzen'!BG137,"")</f>
        <v>210.48222950461533</v>
      </c>
      <c r="BA133" s="8">
        <f>IF('4 - Prijzen'!BV137&gt;0,'4 - Prijzen'!BV137,"")</f>
        <v>237.58823529411765</v>
      </c>
      <c r="BB133" s="8">
        <f>IF('4 - Prijzen'!BW137&gt;0,'4 - Prijzen'!BW137,"")</f>
        <v>243</v>
      </c>
      <c r="BE133" s="11">
        <f t="shared" si="39"/>
        <v>82.5</v>
      </c>
      <c r="BF133" s="8">
        <f t="shared" si="48"/>
        <v>215.78461524817337</v>
      </c>
      <c r="BG133" s="11">
        <f t="shared" si="63"/>
        <v>237.58823529411765</v>
      </c>
      <c r="BH133" s="11"/>
      <c r="BI133" s="87">
        <f t="shared" si="34"/>
        <v>0.629</v>
      </c>
      <c r="BJ133" s="87">
        <f t="shared" si="35"/>
        <v>0.66666666666666663</v>
      </c>
      <c r="BK133" s="84">
        <f t="shared" ref="BK133:BK196" si="81">(1*BI133)+((1-(1*BI133))*BJ133)</f>
        <v>0.8763333333333333</v>
      </c>
      <c r="BL133" s="89"/>
      <c r="BM133" s="8">
        <f t="shared" si="40"/>
        <v>341436.99333333335</v>
      </c>
      <c r="BN133" s="8">
        <f t="shared" si="41"/>
        <v>98324.599999999991</v>
      </c>
      <c r="BO133" s="8">
        <f t="shared" si="42"/>
        <v>93986.75</v>
      </c>
      <c r="BP133" s="8">
        <f t="shared" si="43"/>
        <v>149125.64333333334</v>
      </c>
      <c r="BR133" s="8">
        <f t="shared" si="49"/>
        <v>246585.42351587731</v>
      </c>
      <c r="BS133" s="8">
        <f t="shared" si="50"/>
        <v>248182.1363137255</v>
      </c>
      <c r="BU133" s="11">
        <f t="shared" si="64"/>
        <v>148260.8235158773</v>
      </c>
      <c r="BV133" s="11">
        <f t="shared" si="65"/>
        <v>154195.3863137255</v>
      </c>
      <c r="BX133" s="14">
        <f t="shared" si="59"/>
        <v>0.28797289666854881</v>
      </c>
      <c r="BY133" s="14">
        <f t="shared" si="60"/>
        <v>0.31840017677604687</v>
      </c>
      <c r="BZ133" s="14">
        <f t="shared" si="61"/>
        <v>0.27526821005081875</v>
      </c>
      <c r="CA133" s="14">
        <f t="shared" si="62"/>
        <v>0.29105292232902441</v>
      </c>
      <c r="CB133" s="8">
        <f t="shared" si="51"/>
        <v>514842.97734631127</v>
      </c>
      <c r="CC133" s="8">
        <f t="shared" si="52"/>
        <v>465643.03141125297</v>
      </c>
      <c r="CD133" s="8">
        <f t="shared" si="53"/>
        <v>560164.16238278535</v>
      </c>
      <c r="CE133" s="8">
        <f t="shared" si="54"/>
        <v>529784.70403198153</v>
      </c>
      <c r="CG133" s="11">
        <f t="shared" si="55"/>
        <v>465643.03141125297</v>
      </c>
      <c r="CH133" s="11">
        <f t="shared" si="56"/>
        <v>560164.16238278535</v>
      </c>
      <c r="CJ133">
        <f t="shared" si="66"/>
        <v>109.01531140873331</v>
      </c>
      <c r="CK133">
        <f t="shared" si="67"/>
        <v>118.61183562594269</v>
      </c>
      <c r="CL133">
        <f t="shared" si="57"/>
        <v>98.597479830163664</v>
      </c>
      <c r="CM133">
        <f t="shared" si="58"/>
        <v>118.61183562594269</v>
      </c>
      <c r="CN133">
        <f t="shared" si="36"/>
        <v>90</v>
      </c>
      <c r="CO133">
        <f t="shared" si="36"/>
        <v>110</v>
      </c>
      <c r="CP133" s="8">
        <f t="shared" si="37"/>
        <v>465643.03141125297</v>
      </c>
      <c r="CQ133" s="8">
        <f t="shared" si="38"/>
        <v>560164.16238278535</v>
      </c>
    </row>
    <row r="134" spans="1:95" x14ac:dyDescent="0.25">
      <c r="A134">
        <v>1726</v>
      </c>
      <c r="B134" s="8">
        <f>'2 - Eltis SlaveAssessment'!BX134</f>
        <v>4829</v>
      </c>
      <c r="C134" s="8">
        <f>'2 - Eltis SlaveAssessment'!BY134</f>
        <v>3816</v>
      </c>
      <c r="D134" s="8">
        <f>'2 - Eltis SlaveAssessment'!AT134</f>
        <v>2249</v>
      </c>
      <c r="E134" s="8">
        <f>'2 - Eltis SlaveAssessment'!AU134</f>
        <v>1963</v>
      </c>
      <c r="F134" s="8">
        <f>'2 - Eltis SlaveAssessment'!AV134</f>
        <v>2309</v>
      </c>
      <c r="G134" s="8">
        <f>'2 - Eltis SlaveAssessment'!AW134</f>
        <v>1636</v>
      </c>
      <c r="H134" s="8">
        <f>'2 - Eltis SlaveAssessment'!BJ134+'2 - Eltis SlaveAssessment'!BL134+'2 - Eltis SlaveAssessment'!BN134+'2 - Eltis SlaveAssessment'!BP134+'2 - Eltis SlaveAssessment'!BR134</f>
        <v>0</v>
      </c>
      <c r="I134" s="8">
        <f>'2 - Eltis SlaveAssessment'!BK134+'2 - Eltis SlaveAssessment'!BM134+'2 - Eltis SlaveAssessment'!BO134+'2 - Eltis SlaveAssessment'!BQ134+'2 - Eltis SlaveAssessment'!BS134</f>
        <v>0</v>
      </c>
      <c r="J134" s="8">
        <f>'2 - Eltis SlaveAssessment'!N134+'2 - Eltis SlaveAssessment'!P134+'2 - Eltis SlaveAssessment'!R134+'2 - Eltis SlaveAssessment'!T134+'2 - Eltis SlaveAssessment'!V134+'2 - Eltis SlaveAssessment'!X134+'2 - Eltis SlaveAssessment'!Z134+'2 - Eltis SlaveAssessment'!AB134+'2 - Eltis SlaveAssessment'!AD134+'2 - Eltis SlaveAssessment'!AF134+'2 - Eltis SlaveAssessment'!AH134+'2 - Eltis SlaveAssessment'!AJ134+'2 - Eltis SlaveAssessment'!AL134+'2 - Eltis SlaveAssessment'!AN134+'2 - Eltis SlaveAssessment'!AP134+'2 - Eltis SlaveAssessment'!AR134+'2 - Eltis SlaveAssessment'!AX134+'2 - Eltis SlaveAssessment'!AZ134+'2 - Eltis SlaveAssessment'!BB134+'2 - Eltis SlaveAssessment'!BD134+'2 - Eltis SlaveAssessment'!BF134+'2 - Eltis SlaveAssessment'!BH134</f>
        <v>271</v>
      </c>
      <c r="K134" s="8">
        <f>'2 - Eltis SlaveAssessment'!O134+'2 - Eltis SlaveAssessment'!Q134+'2 - Eltis SlaveAssessment'!S134+'2 - Eltis SlaveAssessment'!U134+'2 - Eltis SlaveAssessment'!W134+'2 - Eltis SlaveAssessment'!Y134+'2 - Eltis SlaveAssessment'!AA134+'2 - Eltis SlaveAssessment'!AC134+'2 - Eltis SlaveAssessment'!AE134+'2 - Eltis SlaveAssessment'!AG134+'2 - Eltis SlaveAssessment'!AI134+'2 - Eltis SlaveAssessment'!AK134+'2 - Eltis SlaveAssessment'!AM134+'2 - Eltis SlaveAssessment'!AO134+'2 - Eltis SlaveAssessment'!AQ134+'2 - Eltis SlaveAssessment'!AS134+'2 - Eltis SlaveAssessment'!AY134+'2 - Eltis SlaveAssessment'!BA134+'2 - Eltis SlaveAssessment'!BC134+'2 - Eltis SlaveAssessment'!BE134+'2 - Eltis SlaveAssessment'!BG134+'2 - Eltis SlaveAssessment'!BI134</f>
        <v>217</v>
      </c>
      <c r="M134" s="8">
        <f>'1 - Eltis SlaveVoyages'!GF134</f>
        <v>4829</v>
      </c>
      <c r="N134" s="8">
        <f>'1 - Eltis SlaveVoyages'!GG134</f>
        <v>3816</v>
      </c>
      <c r="O134" s="8">
        <f>'1 - Eltis SlaveVoyages'!BZ134</f>
        <v>2249</v>
      </c>
      <c r="P134" s="8">
        <f>'1 - Eltis SlaveVoyages'!CA134</f>
        <v>1963</v>
      </c>
      <c r="Q134" s="8">
        <f>'1 - Eltis SlaveVoyages'!CB134</f>
        <v>2309</v>
      </c>
      <c r="R134" s="8">
        <f>'1 - Eltis SlaveVoyages'!CC134</f>
        <v>1636</v>
      </c>
      <c r="S134" s="8">
        <f>'1 - Eltis SlaveVoyages'!EL134+'1 - Eltis SlaveVoyages'!EN134+'1 - Eltis SlaveVoyages'!EP134+'1 - Eltis SlaveVoyages'!ER134+'1 - Eltis SlaveVoyages'!ET134</f>
        <v>0</v>
      </c>
      <c r="T134" s="8">
        <f>'1 - Eltis SlaveVoyages'!EM134+'1 - Eltis SlaveVoyages'!EO134+'1 - Eltis SlaveVoyages'!EQ134+'1 - Eltis SlaveVoyages'!ES134+'1 - Eltis SlaveVoyages'!EU134</f>
        <v>0</v>
      </c>
      <c r="U134" s="8">
        <f>'1 - Eltis SlaveVoyages'!BR134+'1 - Eltis SlaveVoyages'!BT134+'1 - Eltis SlaveVoyages'!BV134+'1 - Eltis SlaveVoyages'!CF134+'1 - Eltis SlaveVoyages'!CH134+'1 - Eltis SlaveVoyages'!CJ134+'1 - Eltis SlaveVoyages'!CL134+'1 - Eltis SlaveVoyages'!CN134+'1 - Eltis SlaveVoyages'!CP134+'1 - Eltis SlaveVoyages'!CR134+'1 - Eltis SlaveVoyages'!CT134+'1 - Eltis SlaveVoyages'!CV134+'1 - Eltis SlaveVoyages'!CX134+'1 - Eltis SlaveVoyages'!CZ134+'1 - Eltis SlaveVoyages'!DB134+'1 - Eltis SlaveVoyages'!DD134+'1 - Eltis SlaveVoyages'!DF134+'1 - Eltis SlaveVoyages'!DH134+'1 - Eltis SlaveVoyages'!DJ134+'1 - Eltis SlaveVoyages'!DL134+'1 - Eltis SlaveVoyages'!DN134+'1 - Eltis SlaveVoyages'!DP134+'1 - Eltis SlaveVoyages'!DR134+'1 - Eltis SlaveVoyages'!DT134+'1 - Eltis SlaveVoyages'!DV134+'1 - Eltis SlaveVoyages'!DX134+'1 - Eltis SlaveVoyages'!DZ134+'1 - Eltis SlaveVoyages'!EB134+'1 - Eltis SlaveVoyages'!ED134+'1 - Eltis SlaveVoyages'!EF134+'1 - Eltis SlaveVoyages'!EH134+'1 - Eltis SlaveVoyages'!EJ134+'1 - Eltis SlaveVoyages'!FP134+'1 - Eltis SlaveVoyages'!FT134+'1 - Eltis SlaveVoyages'!FV134</f>
        <v>271</v>
      </c>
      <c r="V134" s="8">
        <f>'1 - Eltis SlaveVoyages'!BS134+'1 - Eltis SlaveVoyages'!BU134+'1 - Eltis SlaveVoyages'!BW134+'1 - Eltis SlaveVoyages'!CG134+'1 - Eltis SlaveVoyages'!CI134+'1 - Eltis SlaveVoyages'!CK134+'1 - Eltis SlaveVoyages'!CM134+'1 - Eltis SlaveVoyages'!CO134+'1 - Eltis SlaveVoyages'!CQ134+'1 - Eltis SlaveVoyages'!CS134+'1 - Eltis SlaveVoyages'!CU134+'1 - Eltis SlaveVoyages'!CW134+'1 - Eltis SlaveVoyages'!CY134+'1 - Eltis SlaveVoyages'!DA134+'1 - Eltis SlaveVoyages'!DC134+'1 - Eltis SlaveVoyages'!DE134+'1 - Eltis SlaveVoyages'!DG134+'1 - Eltis SlaveVoyages'!DI134+'1 - Eltis SlaveVoyages'!DK134+'1 - Eltis SlaveVoyages'!DM134+'1 - Eltis SlaveVoyages'!DO134+'1 - Eltis SlaveVoyages'!DQ134+'1 - Eltis SlaveVoyages'!DS134+'1 - Eltis SlaveVoyages'!DU134+'1 - Eltis SlaveVoyages'!DW134+'1 - Eltis SlaveVoyages'!DY134+'1 - Eltis SlaveVoyages'!EA134+'1 - Eltis SlaveVoyages'!EC134+'1 - Eltis SlaveVoyages'!EE134+'1 - Eltis SlaveVoyages'!EG134+'1 - Eltis SlaveVoyages'!EI134+'1 - Eltis SlaveVoyages'!EK134+'1 - Eltis SlaveVoyages'!FQ134+'1 - Eltis SlaveVoyages'!FU134+'1 - Eltis SlaveVoyages'!FW134</f>
        <v>217</v>
      </c>
      <c r="X134" s="8">
        <f>'3 - Paesie'!AB56</f>
        <v>333.33333333333337</v>
      </c>
      <c r="Y134" s="8">
        <f>'3 - Paesie'!AC56</f>
        <v>352.94117647058823</v>
      </c>
      <c r="Z134" s="8">
        <f>'3 - Paesie'!AD56</f>
        <v>342.85714285714283</v>
      </c>
      <c r="AA134" s="8">
        <f>'3 - Paesie'!AE56</f>
        <v>213.34902535492114</v>
      </c>
      <c r="AB134" s="8">
        <f>'3 - Paesie'!AF56</f>
        <v>235.83976577056166</v>
      </c>
      <c r="AC134" s="8">
        <f>'3 - Paesie'!AG56</f>
        <v>229.10148674854557</v>
      </c>
      <c r="AE134" s="11">
        <f t="shared" si="68"/>
        <v>5162.333333333333</v>
      </c>
      <c r="AG134" s="51">
        <f t="shared" si="69"/>
        <v>5162.333333333333</v>
      </c>
      <c r="AH134" s="52">
        <f t="shared" si="70"/>
        <v>4029.3490253549212</v>
      </c>
      <c r="AI134" s="52">
        <f t="shared" si="71"/>
        <v>2249</v>
      </c>
      <c r="AJ134" s="52">
        <f t="shared" si="72"/>
        <v>1963</v>
      </c>
      <c r="AK134" s="52">
        <f t="shared" si="73"/>
        <v>2309</v>
      </c>
      <c r="AL134" s="52">
        <f t="shared" si="74"/>
        <v>1636</v>
      </c>
      <c r="AM134" s="52">
        <f t="shared" si="75"/>
        <v>0</v>
      </c>
      <c r="AN134" s="52">
        <f t="shared" si="76"/>
        <v>0</v>
      </c>
      <c r="AO134" s="52">
        <f t="shared" si="77"/>
        <v>604.33333333333337</v>
      </c>
      <c r="AP134" s="52">
        <f t="shared" si="78"/>
        <v>430.34902535492114</v>
      </c>
      <c r="AQ134" s="52">
        <f t="shared" si="79"/>
        <v>0</v>
      </c>
      <c r="AR134" s="56">
        <f t="shared" si="80"/>
        <v>0</v>
      </c>
      <c r="AT134" s="8">
        <f>IF('4 - Prijzen'!O138&gt;0,'4 - Prijzen'!O138,"")</f>
        <v>82.5</v>
      </c>
      <c r="AU134" s="8">
        <f>IF('4 - Prijzen'!P138&gt;0,'4 - Prijzen'!P138,"")</f>
        <v>84</v>
      </c>
      <c r="AV134" s="8">
        <f>IF('4 - Prijzen'!BC138&gt;0,'4 - Prijzen'!BC138,"")</f>
        <v>218.04772514640638</v>
      </c>
      <c r="AW134" s="8">
        <f>IF('4 - Prijzen'!BD138&gt;0,'4 - Prijzen'!BD138,"")</f>
        <v>228</v>
      </c>
      <c r="AX134" s="8" t="str">
        <f>IF('4 - Prijzen'!BE138&gt;0,'4 - Prijzen'!BE138,"")</f>
        <v/>
      </c>
      <c r="AY134" s="8">
        <f>IF('4 - Prijzen'!BF138&gt;0,'4 - Prijzen'!BF138,"")</f>
        <v>341.90704824608326</v>
      </c>
      <c r="AZ134" s="8">
        <f>IF('4 - Prijzen'!BG138&gt;0,'4 - Prijzen'!BG138,"")</f>
        <v>210.12127290466393</v>
      </c>
      <c r="BA134" s="8">
        <f>IF('4 - Prijzen'!BV138&gt;0,'4 - Prijzen'!BV138,"")</f>
        <v>232.47368421052633</v>
      </c>
      <c r="BB134" s="8">
        <f>IF('4 - Prijzen'!BW138&gt;0,'4 - Prijzen'!BW138,"")</f>
        <v>243</v>
      </c>
      <c r="BE134" s="11">
        <f t="shared" si="39"/>
        <v>82.5</v>
      </c>
      <c r="BF134" s="8">
        <f t="shared" si="48"/>
        <v>218.04772514640638</v>
      </c>
      <c r="BG134" s="11">
        <f t="shared" si="63"/>
        <v>232.47368421052633</v>
      </c>
      <c r="BH134" s="11"/>
      <c r="BI134" s="87">
        <f t="shared" ref="BI134:BI197" si="82">BI133</f>
        <v>0.629</v>
      </c>
      <c r="BJ134" s="87">
        <f t="shared" ref="BJ134:BJ197" si="83">BJ133</f>
        <v>0.66666666666666663</v>
      </c>
      <c r="BK134" s="84">
        <f t="shared" si="81"/>
        <v>0.8763333333333333</v>
      </c>
      <c r="BL134" s="89"/>
      <c r="BM134" s="8">
        <f t="shared" si="40"/>
        <v>373223.79416666663</v>
      </c>
      <c r="BN134" s="8">
        <f t="shared" si="41"/>
        <v>162597.07749999998</v>
      </c>
      <c r="BO134" s="8">
        <f t="shared" si="42"/>
        <v>166934.92749999999</v>
      </c>
      <c r="BP134" s="8">
        <f t="shared" si="43"/>
        <v>43691.789166666662</v>
      </c>
      <c r="BR134" s="8">
        <f t="shared" si="49"/>
        <v>375094.92748387944</v>
      </c>
      <c r="BS134" s="8">
        <f t="shared" si="50"/>
        <v>333293.18154385965</v>
      </c>
      <c r="BU134" s="11">
        <f t="shared" si="64"/>
        <v>212497.84998387945</v>
      </c>
      <c r="BV134" s="11">
        <f t="shared" si="65"/>
        <v>166358.25404385966</v>
      </c>
      <c r="BX134" s="14">
        <f t="shared" si="59"/>
        <v>0.43565571124168662</v>
      </c>
      <c r="BY134" s="14">
        <f t="shared" si="60"/>
        <v>0.48717546870417638</v>
      </c>
      <c r="BZ134" s="14">
        <f t="shared" si="61"/>
        <v>0.44727836249757863</v>
      </c>
      <c r="CA134" s="14">
        <f t="shared" si="62"/>
        <v>0.40602092042793303</v>
      </c>
      <c r="CB134" s="8">
        <f t="shared" si="51"/>
        <v>487765.55546173721</v>
      </c>
      <c r="CC134" s="8">
        <f t="shared" si="52"/>
        <v>436183.39517196175</v>
      </c>
      <c r="CD134" s="8">
        <f t="shared" si="53"/>
        <v>371934.49983791751</v>
      </c>
      <c r="CE134" s="8">
        <f t="shared" si="54"/>
        <v>409728.28165731806</v>
      </c>
      <c r="CG134" s="11">
        <f t="shared" si="55"/>
        <v>371934.49983791751</v>
      </c>
      <c r="CH134" s="11">
        <f t="shared" si="56"/>
        <v>487765.55546173721</v>
      </c>
      <c r="CJ134">
        <f t="shared" si="66"/>
        <v>94.485482429470636</v>
      </c>
      <c r="CK134">
        <f t="shared" si="67"/>
        <v>72.047749694179146</v>
      </c>
      <c r="CL134">
        <f t="shared" si="57"/>
        <v>72.04774969417916</v>
      </c>
      <c r="CM134">
        <f t="shared" si="58"/>
        <v>94.485482429470636</v>
      </c>
      <c r="CN134">
        <f t="shared" ref="CN134:CO197" si="84">CN133</f>
        <v>90</v>
      </c>
      <c r="CO134">
        <f t="shared" si="84"/>
        <v>110</v>
      </c>
      <c r="CP134" s="8">
        <f t="shared" ref="CP134:CP197" si="85">IF(CG134,MIN(CG134:CH134),CN134*AG134)</f>
        <v>371934.49983791751</v>
      </c>
      <c r="CQ134" s="8">
        <f t="shared" ref="CQ134:CQ197" si="86">IF(CG134,MAX(CG134:CH134),CO134*AG134)</f>
        <v>487765.55546173721</v>
      </c>
    </row>
    <row r="135" spans="1:95" x14ac:dyDescent="0.25">
      <c r="A135">
        <v>1727</v>
      </c>
      <c r="B135" s="8">
        <f>'2 - Eltis SlaveAssessment'!BX135</f>
        <v>3772</v>
      </c>
      <c r="C135" s="8">
        <f>'2 - Eltis SlaveAssessment'!BY135</f>
        <v>3323</v>
      </c>
      <c r="D135" s="8">
        <f>'2 - Eltis SlaveAssessment'!AT135</f>
        <v>684</v>
      </c>
      <c r="E135" s="8">
        <f>'2 - Eltis SlaveAssessment'!AU135</f>
        <v>610</v>
      </c>
      <c r="F135" s="8">
        <f>'2 - Eltis SlaveAssessment'!AV135</f>
        <v>3066</v>
      </c>
      <c r="G135" s="8">
        <f>'2 - Eltis SlaveAssessment'!AW135</f>
        <v>2695</v>
      </c>
      <c r="H135" s="8">
        <f>'2 - Eltis SlaveAssessment'!BJ135+'2 - Eltis SlaveAssessment'!BL135+'2 - Eltis SlaveAssessment'!BN135+'2 - Eltis SlaveAssessment'!BP135+'2 - Eltis SlaveAssessment'!BR135</f>
        <v>0</v>
      </c>
      <c r="I135" s="8">
        <f>'2 - Eltis SlaveAssessment'!BK135+'2 - Eltis SlaveAssessment'!BM135+'2 - Eltis SlaveAssessment'!BO135+'2 - Eltis SlaveAssessment'!BQ135+'2 - Eltis SlaveAssessment'!BS135</f>
        <v>0</v>
      </c>
      <c r="J135" s="8">
        <f>'2 - Eltis SlaveAssessment'!N135+'2 - Eltis SlaveAssessment'!P135+'2 - Eltis SlaveAssessment'!R135+'2 - Eltis SlaveAssessment'!T135+'2 - Eltis SlaveAssessment'!V135+'2 - Eltis SlaveAssessment'!X135+'2 - Eltis SlaveAssessment'!Z135+'2 - Eltis SlaveAssessment'!AB135+'2 - Eltis SlaveAssessment'!AD135+'2 - Eltis SlaveAssessment'!AF135+'2 - Eltis SlaveAssessment'!AH135+'2 - Eltis SlaveAssessment'!AJ135+'2 - Eltis SlaveAssessment'!AL135+'2 - Eltis SlaveAssessment'!AN135+'2 - Eltis SlaveAssessment'!AP135+'2 - Eltis SlaveAssessment'!AR135+'2 - Eltis SlaveAssessment'!AX135+'2 - Eltis SlaveAssessment'!AZ135+'2 - Eltis SlaveAssessment'!BB135+'2 - Eltis SlaveAssessment'!BD135+'2 - Eltis SlaveAssessment'!BF135+'2 - Eltis SlaveAssessment'!BH135</f>
        <v>22</v>
      </c>
      <c r="K135" s="8">
        <f>'2 - Eltis SlaveAssessment'!O135+'2 - Eltis SlaveAssessment'!Q135+'2 - Eltis SlaveAssessment'!S135+'2 - Eltis SlaveAssessment'!U135+'2 - Eltis SlaveAssessment'!W135+'2 - Eltis SlaveAssessment'!Y135+'2 - Eltis SlaveAssessment'!AA135+'2 - Eltis SlaveAssessment'!AC135+'2 - Eltis SlaveAssessment'!AE135+'2 - Eltis SlaveAssessment'!AG135+'2 - Eltis SlaveAssessment'!AI135+'2 - Eltis SlaveAssessment'!AK135+'2 - Eltis SlaveAssessment'!AM135+'2 - Eltis SlaveAssessment'!AO135+'2 - Eltis SlaveAssessment'!AQ135+'2 - Eltis SlaveAssessment'!AS135+'2 - Eltis SlaveAssessment'!AY135+'2 - Eltis SlaveAssessment'!BA135+'2 - Eltis SlaveAssessment'!BC135+'2 - Eltis SlaveAssessment'!BE135+'2 - Eltis SlaveAssessment'!BG135+'2 - Eltis SlaveAssessment'!BI135</f>
        <v>18</v>
      </c>
      <c r="M135" s="8">
        <f>'1 - Eltis SlaveVoyages'!GF135</f>
        <v>3772</v>
      </c>
      <c r="N135" s="8">
        <f>'1 - Eltis SlaveVoyages'!GG135</f>
        <v>3323</v>
      </c>
      <c r="O135" s="8">
        <f>'1 - Eltis SlaveVoyages'!BZ135</f>
        <v>684</v>
      </c>
      <c r="P135" s="8">
        <f>'1 - Eltis SlaveVoyages'!CA135</f>
        <v>610</v>
      </c>
      <c r="Q135" s="8">
        <f>'1 - Eltis SlaveVoyages'!CB135</f>
        <v>3066</v>
      </c>
      <c r="R135" s="8">
        <f>'1 - Eltis SlaveVoyages'!CC135</f>
        <v>2695</v>
      </c>
      <c r="S135" s="8">
        <f>'1 - Eltis SlaveVoyages'!EL135+'1 - Eltis SlaveVoyages'!EN135+'1 - Eltis SlaveVoyages'!EP135+'1 - Eltis SlaveVoyages'!ER135+'1 - Eltis SlaveVoyages'!ET135</f>
        <v>0</v>
      </c>
      <c r="T135" s="8">
        <f>'1 - Eltis SlaveVoyages'!EM135+'1 - Eltis SlaveVoyages'!EO135+'1 - Eltis SlaveVoyages'!EQ135+'1 - Eltis SlaveVoyages'!ES135+'1 - Eltis SlaveVoyages'!EU135</f>
        <v>0</v>
      </c>
      <c r="U135" s="8">
        <f>'1 - Eltis SlaveVoyages'!BR135+'1 - Eltis SlaveVoyages'!BT135+'1 - Eltis SlaveVoyages'!BV135+'1 - Eltis SlaveVoyages'!CF135+'1 - Eltis SlaveVoyages'!CH135+'1 - Eltis SlaveVoyages'!CJ135+'1 - Eltis SlaveVoyages'!CL135+'1 - Eltis SlaveVoyages'!CN135+'1 - Eltis SlaveVoyages'!CP135+'1 - Eltis SlaveVoyages'!CR135+'1 - Eltis SlaveVoyages'!CT135+'1 - Eltis SlaveVoyages'!CV135+'1 - Eltis SlaveVoyages'!CX135+'1 - Eltis SlaveVoyages'!CZ135+'1 - Eltis SlaveVoyages'!DB135+'1 - Eltis SlaveVoyages'!DD135+'1 - Eltis SlaveVoyages'!DF135+'1 - Eltis SlaveVoyages'!DH135+'1 - Eltis SlaveVoyages'!DJ135+'1 - Eltis SlaveVoyages'!DL135+'1 - Eltis SlaveVoyages'!DN135+'1 - Eltis SlaveVoyages'!DP135+'1 - Eltis SlaveVoyages'!DR135+'1 - Eltis SlaveVoyages'!DT135+'1 - Eltis SlaveVoyages'!DV135+'1 - Eltis SlaveVoyages'!DX135+'1 - Eltis SlaveVoyages'!DZ135+'1 - Eltis SlaveVoyages'!EB135+'1 - Eltis SlaveVoyages'!ED135+'1 - Eltis SlaveVoyages'!EF135+'1 - Eltis SlaveVoyages'!EH135+'1 - Eltis SlaveVoyages'!EJ135+'1 - Eltis SlaveVoyages'!FP135+'1 - Eltis SlaveVoyages'!FT135+'1 - Eltis SlaveVoyages'!FV135</f>
        <v>22</v>
      </c>
      <c r="V135" s="8">
        <f>'1 - Eltis SlaveVoyages'!BS135+'1 - Eltis SlaveVoyages'!BU135+'1 - Eltis SlaveVoyages'!BW135+'1 - Eltis SlaveVoyages'!CG135+'1 - Eltis SlaveVoyages'!CI135+'1 - Eltis SlaveVoyages'!CK135+'1 - Eltis SlaveVoyages'!CM135+'1 - Eltis SlaveVoyages'!CO135+'1 - Eltis SlaveVoyages'!CQ135+'1 - Eltis SlaveVoyages'!CS135+'1 - Eltis SlaveVoyages'!CU135+'1 - Eltis SlaveVoyages'!CW135+'1 - Eltis SlaveVoyages'!CY135+'1 - Eltis SlaveVoyages'!DA135+'1 - Eltis SlaveVoyages'!DC135+'1 - Eltis SlaveVoyages'!DE135+'1 - Eltis SlaveVoyages'!DG135+'1 - Eltis SlaveVoyages'!DI135+'1 - Eltis SlaveVoyages'!DK135+'1 - Eltis SlaveVoyages'!DM135+'1 - Eltis SlaveVoyages'!DO135+'1 - Eltis SlaveVoyages'!DQ135+'1 - Eltis SlaveVoyages'!DS135+'1 - Eltis SlaveVoyages'!DU135+'1 - Eltis SlaveVoyages'!DW135+'1 - Eltis SlaveVoyages'!DY135+'1 - Eltis SlaveVoyages'!EA135+'1 - Eltis SlaveVoyages'!EC135+'1 - Eltis SlaveVoyages'!EE135+'1 - Eltis SlaveVoyages'!EG135+'1 - Eltis SlaveVoyages'!EI135+'1 - Eltis SlaveVoyages'!EK135+'1 - Eltis SlaveVoyages'!FQ135+'1 - Eltis SlaveVoyages'!FU135+'1 - Eltis SlaveVoyages'!FW135</f>
        <v>18</v>
      </c>
      <c r="X135" s="8">
        <f>'3 - Paesie'!AB57</f>
        <v>333.33333333333337</v>
      </c>
      <c r="Y135" s="8">
        <f>'3 - Paesie'!AC57</f>
        <v>352.94117647058823</v>
      </c>
      <c r="Z135" s="8">
        <f>'3 - Paesie'!AD57</f>
        <v>342.85714285714283</v>
      </c>
      <c r="AA135" s="8">
        <f>'3 - Paesie'!AE57</f>
        <v>213.34902535492114</v>
      </c>
      <c r="AB135" s="8">
        <f>'3 - Paesie'!AF57</f>
        <v>235.83976577056166</v>
      </c>
      <c r="AC135" s="8">
        <f>'3 - Paesie'!AG57</f>
        <v>229.10148674854557</v>
      </c>
      <c r="AE135" s="11">
        <f t="shared" si="68"/>
        <v>4105.333333333333</v>
      </c>
      <c r="AG135" s="51">
        <f t="shared" si="69"/>
        <v>4105.333333333333</v>
      </c>
      <c r="AH135" s="52">
        <f t="shared" si="70"/>
        <v>3536.3490253549212</v>
      </c>
      <c r="AI135" s="52">
        <f t="shared" si="71"/>
        <v>684</v>
      </c>
      <c r="AJ135" s="52">
        <f t="shared" si="72"/>
        <v>610</v>
      </c>
      <c r="AK135" s="52">
        <f t="shared" si="73"/>
        <v>3066</v>
      </c>
      <c r="AL135" s="52">
        <f t="shared" si="74"/>
        <v>2695</v>
      </c>
      <c r="AM135" s="52">
        <f t="shared" si="75"/>
        <v>0</v>
      </c>
      <c r="AN135" s="52">
        <f t="shared" si="76"/>
        <v>0</v>
      </c>
      <c r="AO135" s="52">
        <f t="shared" si="77"/>
        <v>355.33333333333337</v>
      </c>
      <c r="AP135" s="52">
        <f t="shared" si="78"/>
        <v>231.34902535492114</v>
      </c>
      <c r="AQ135" s="52">
        <f t="shared" si="79"/>
        <v>0</v>
      </c>
      <c r="AR135" s="56">
        <f t="shared" si="80"/>
        <v>0</v>
      </c>
      <c r="AT135" s="8">
        <f>IF('4 - Prijzen'!O139&gt;0,'4 - Prijzen'!O139,"")</f>
        <v>85</v>
      </c>
      <c r="AU135" s="8">
        <f>IF('4 - Prijzen'!P139&gt;0,'4 - Prijzen'!P139,"")</f>
        <v>84</v>
      </c>
      <c r="AV135" s="8">
        <f>IF('4 - Prijzen'!BC139&gt;0,'4 - Prijzen'!BC139,"")</f>
        <v>219.17269966604826</v>
      </c>
      <c r="AW135" s="8">
        <f>IF('4 - Prijzen'!BD139&gt;0,'4 - Prijzen'!BD139,"")</f>
        <v>228</v>
      </c>
      <c r="AX135" s="8" t="str">
        <f>IF('4 - Prijzen'!BE139&gt;0,'4 - Prijzen'!BE139,"")</f>
        <v/>
      </c>
      <c r="AY135" s="8">
        <f>IF('4 - Prijzen'!BF139&gt;0,'4 - Prijzen'!BF139,"")</f>
        <v>344.87230545183741</v>
      </c>
      <c r="AZ135" s="8">
        <f>IF('4 - Prijzen'!BG139&gt;0,'4 - Prijzen'!BG139,"")</f>
        <v>211.21200136476952</v>
      </c>
      <c r="BA135" s="8">
        <f>IF('4 - Prijzen'!BV139&gt;0,'4 - Prijzen'!BV139,"")</f>
        <v>231.05</v>
      </c>
      <c r="BB135" s="8">
        <f>IF('4 - Prijzen'!BW139&gt;0,'4 - Prijzen'!BW139,"")</f>
        <v>243</v>
      </c>
      <c r="BE135" s="11">
        <f t="shared" si="39"/>
        <v>85</v>
      </c>
      <c r="BF135" s="8">
        <f t="shared" si="48"/>
        <v>219.17269966604826</v>
      </c>
      <c r="BG135" s="11">
        <f t="shared" si="63"/>
        <v>231.05</v>
      </c>
      <c r="BH135" s="11"/>
      <c r="BI135" s="87">
        <f t="shared" si="82"/>
        <v>0.629</v>
      </c>
      <c r="BJ135" s="87">
        <f t="shared" si="83"/>
        <v>0.66666666666666663</v>
      </c>
      <c r="BK135" s="84">
        <f t="shared" si="81"/>
        <v>0.8763333333333333</v>
      </c>
      <c r="BL135" s="89"/>
      <c r="BM135" s="8">
        <f t="shared" si="40"/>
        <v>305799.43777777773</v>
      </c>
      <c r="BN135" s="8">
        <f t="shared" si="41"/>
        <v>50950.02</v>
      </c>
      <c r="BO135" s="8">
        <f t="shared" si="42"/>
        <v>228381.22999999998</v>
      </c>
      <c r="BP135" s="8">
        <f t="shared" si="43"/>
        <v>26468.187777777777</v>
      </c>
      <c r="BR135" s="8">
        <f t="shared" si="49"/>
        <v>117161.6889091483</v>
      </c>
      <c r="BS135" s="8">
        <f t="shared" si="50"/>
        <v>545675.0209166666</v>
      </c>
      <c r="BU135" s="11">
        <f t="shared" si="64"/>
        <v>66211.668909148313</v>
      </c>
      <c r="BV135" s="11">
        <f t="shared" si="65"/>
        <v>317293.79091666662</v>
      </c>
      <c r="BX135" s="14">
        <f t="shared" si="59"/>
        <v>0.16661253653783697</v>
      </c>
      <c r="BY135" s="14">
        <f t="shared" si="60"/>
        <v>0.17249428595040278</v>
      </c>
      <c r="BZ135" s="14">
        <f t="shared" si="61"/>
        <v>0.74683338746346217</v>
      </c>
      <c r="CA135" s="14">
        <f t="shared" si="62"/>
        <v>0.76208541087923853</v>
      </c>
      <c r="CB135" s="8">
        <f t="shared" si="51"/>
        <v>397399.08103560942</v>
      </c>
      <c r="CC135" s="8">
        <f t="shared" si="52"/>
        <v>383848.47674424492</v>
      </c>
      <c r="CD135" s="8">
        <f t="shared" si="53"/>
        <v>424852.17753094871</v>
      </c>
      <c r="CE135" s="8">
        <f t="shared" si="54"/>
        <v>416349.38339863531</v>
      </c>
      <c r="CG135" s="11">
        <f t="shared" si="55"/>
        <v>383848.47674424492</v>
      </c>
      <c r="CH135" s="11">
        <f t="shared" si="56"/>
        <v>424852.17753094871</v>
      </c>
      <c r="CJ135">
        <f t="shared" si="66"/>
        <v>96.800685539690519</v>
      </c>
      <c r="CK135">
        <f t="shared" si="67"/>
        <v>103.48786396499237</v>
      </c>
      <c r="CL135">
        <f t="shared" si="57"/>
        <v>93.499953737636801</v>
      </c>
      <c r="CM135">
        <f t="shared" si="58"/>
        <v>103.48786396499239</v>
      </c>
      <c r="CN135">
        <f t="shared" si="84"/>
        <v>90</v>
      </c>
      <c r="CO135">
        <f t="shared" si="84"/>
        <v>110</v>
      </c>
      <c r="CP135" s="8">
        <f t="shared" si="85"/>
        <v>383848.47674424492</v>
      </c>
      <c r="CQ135" s="8">
        <f t="shared" si="86"/>
        <v>424852.17753094871</v>
      </c>
    </row>
    <row r="136" spans="1:95" x14ac:dyDescent="0.25">
      <c r="A136">
        <v>1728</v>
      </c>
      <c r="B136" s="8">
        <f>'2 - Eltis SlaveAssessment'!BX136</f>
        <v>1957</v>
      </c>
      <c r="C136" s="8">
        <f>'2 - Eltis SlaveAssessment'!BY136</f>
        <v>1757</v>
      </c>
      <c r="D136" s="8">
        <f>'2 - Eltis SlaveAssessment'!AT136</f>
        <v>767</v>
      </c>
      <c r="E136" s="8">
        <f>'2 - Eltis SlaveAssessment'!AU136</f>
        <v>672</v>
      </c>
      <c r="F136" s="8">
        <f>'2 - Eltis SlaveAssessment'!AV136</f>
        <v>1190</v>
      </c>
      <c r="G136" s="8">
        <f>'2 - Eltis SlaveAssessment'!AW136</f>
        <v>1085</v>
      </c>
      <c r="H136" s="8">
        <f>'2 - Eltis SlaveAssessment'!BJ136+'2 - Eltis SlaveAssessment'!BL136+'2 - Eltis SlaveAssessment'!BN136+'2 - Eltis SlaveAssessment'!BP136+'2 - Eltis SlaveAssessment'!BR136</f>
        <v>0</v>
      </c>
      <c r="I136" s="8">
        <f>'2 - Eltis SlaveAssessment'!BK136+'2 - Eltis SlaveAssessment'!BM136+'2 - Eltis SlaveAssessment'!BO136+'2 - Eltis SlaveAssessment'!BQ136+'2 - Eltis SlaveAssessment'!BS136</f>
        <v>0</v>
      </c>
      <c r="J136" s="8">
        <f>'2 - Eltis SlaveAssessment'!N136+'2 - Eltis SlaveAssessment'!P136+'2 - Eltis SlaveAssessment'!R136+'2 - Eltis SlaveAssessment'!T136+'2 - Eltis SlaveAssessment'!V136+'2 - Eltis SlaveAssessment'!X136+'2 - Eltis SlaveAssessment'!Z136+'2 - Eltis SlaveAssessment'!AB136+'2 - Eltis SlaveAssessment'!AD136+'2 - Eltis SlaveAssessment'!AF136+'2 - Eltis SlaveAssessment'!AH136+'2 - Eltis SlaveAssessment'!AJ136+'2 - Eltis SlaveAssessment'!AL136+'2 - Eltis SlaveAssessment'!AN136+'2 - Eltis SlaveAssessment'!AP136+'2 - Eltis SlaveAssessment'!AR136+'2 - Eltis SlaveAssessment'!AX136+'2 - Eltis SlaveAssessment'!AZ136+'2 - Eltis SlaveAssessment'!BB136+'2 - Eltis SlaveAssessment'!BD136+'2 - Eltis SlaveAssessment'!BF136+'2 - Eltis SlaveAssessment'!BH136</f>
        <v>0</v>
      </c>
      <c r="K136" s="8">
        <f>'2 - Eltis SlaveAssessment'!O136+'2 - Eltis SlaveAssessment'!Q136+'2 - Eltis SlaveAssessment'!S136+'2 - Eltis SlaveAssessment'!U136+'2 - Eltis SlaveAssessment'!W136+'2 - Eltis SlaveAssessment'!Y136+'2 - Eltis SlaveAssessment'!AA136+'2 - Eltis SlaveAssessment'!AC136+'2 - Eltis SlaveAssessment'!AE136+'2 - Eltis SlaveAssessment'!AG136+'2 - Eltis SlaveAssessment'!AI136+'2 - Eltis SlaveAssessment'!AK136+'2 - Eltis SlaveAssessment'!AM136+'2 - Eltis SlaveAssessment'!AO136+'2 - Eltis SlaveAssessment'!AQ136+'2 - Eltis SlaveAssessment'!AS136+'2 - Eltis SlaveAssessment'!AY136+'2 - Eltis SlaveAssessment'!BA136+'2 - Eltis SlaveAssessment'!BC136+'2 - Eltis SlaveAssessment'!BE136+'2 - Eltis SlaveAssessment'!BG136+'2 - Eltis SlaveAssessment'!BI136</f>
        <v>0</v>
      </c>
      <c r="M136" s="8">
        <f>'1 - Eltis SlaveVoyages'!GF136</f>
        <v>1967</v>
      </c>
      <c r="N136" s="8">
        <f>'1 - Eltis SlaveVoyages'!GG136</f>
        <v>1757</v>
      </c>
      <c r="O136" s="8">
        <f>'1 - Eltis SlaveVoyages'!BZ136</f>
        <v>767</v>
      </c>
      <c r="P136" s="8">
        <f>'1 - Eltis SlaveVoyages'!CA136</f>
        <v>672</v>
      </c>
      <c r="Q136" s="8">
        <f>'1 - Eltis SlaveVoyages'!CB136</f>
        <v>1200</v>
      </c>
      <c r="R136" s="8">
        <f>'1 - Eltis SlaveVoyages'!CC136</f>
        <v>1085</v>
      </c>
      <c r="S136" s="8">
        <f>'1 - Eltis SlaveVoyages'!EL136+'1 - Eltis SlaveVoyages'!EN136+'1 - Eltis SlaveVoyages'!EP136+'1 - Eltis SlaveVoyages'!ER136+'1 - Eltis SlaveVoyages'!ET136</f>
        <v>0</v>
      </c>
      <c r="T136" s="8">
        <f>'1 - Eltis SlaveVoyages'!EM136+'1 - Eltis SlaveVoyages'!EO136+'1 - Eltis SlaveVoyages'!EQ136+'1 - Eltis SlaveVoyages'!ES136+'1 - Eltis SlaveVoyages'!EU136</f>
        <v>0</v>
      </c>
      <c r="U136" s="8">
        <f>'1 - Eltis SlaveVoyages'!BR136+'1 - Eltis SlaveVoyages'!BT136+'1 - Eltis SlaveVoyages'!BV136+'1 - Eltis SlaveVoyages'!CF136+'1 - Eltis SlaveVoyages'!CH136+'1 - Eltis SlaveVoyages'!CJ136+'1 - Eltis SlaveVoyages'!CL136+'1 - Eltis SlaveVoyages'!CN136+'1 - Eltis SlaveVoyages'!CP136+'1 - Eltis SlaveVoyages'!CR136+'1 - Eltis SlaveVoyages'!CT136+'1 - Eltis SlaveVoyages'!CV136+'1 - Eltis SlaveVoyages'!CX136+'1 - Eltis SlaveVoyages'!CZ136+'1 - Eltis SlaveVoyages'!DB136+'1 - Eltis SlaveVoyages'!DD136+'1 - Eltis SlaveVoyages'!DF136+'1 - Eltis SlaveVoyages'!DH136+'1 - Eltis SlaveVoyages'!DJ136+'1 - Eltis SlaveVoyages'!DL136+'1 - Eltis SlaveVoyages'!DN136+'1 - Eltis SlaveVoyages'!DP136+'1 - Eltis SlaveVoyages'!DR136+'1 - Eltis SlaveVoyages'!DT136+'1 - Eltis SlaveVoyages'!DV136+'1 - Eltis SlaveVoyages'!DX136+'1 - Eltis SlaveVoyages'!DZ136+'1 - Eltis SlaveVoyages'!EB136+'1 - Eltis SlaveVoyages'!ED136+'1 - Eltis SlaveVoyages'!EF136+'1 - Eltis SlaveVoyages'!EH136+'1 - Eltis SlaveVoyages'!EJ136+'1 - Eltis SlaveVoyages'!FP136+'1 - Eltis SlaveVoyages'!FT136+'1 - Eltis SlaveVoyages'!FV136</f>
        <v>0</v>
      </c>
      <c r="V136" s="8">
        <f>'1 - Eltis SlaveVoyages'!BS136+'1 - Eltis SlaveVoyages'!BU136+'1 - Eltis SlaveVoyages'!BW136+'1 - Eltis SlaveVoyages'!CG136+'1 - Eltis SlaveVoyages'!CI136+'1 - Eltis SlaveVoyages'!CK136+'1 - Eltis SlaveVoyages'!CM136+'1 - Eltis SlaveVoyages'!CO136+'1 - Eltis SlaveVoyages'!CQ136+'1 - Eltis SlaveVoyages'!CS136+'1 - Eltis SlaveVoyages'!CU136+'1 - Eltis SlaveVoyages'!CW136+'1 - Eltis SlaveVoyages'!CY136+'1 - Eltis SlaveVoyages'!DA136+'1 - Eltis SlaveVoyages'!DC136+'1 - Eltis SlaveVoyages'!DE136+'1 - Eltis SlaveVoyages'!DG136+'1 - Eltis SlaveVoyages'!DI136+'1 - Eltis SlaveVoyages'!DK136+'1 - Eltis SlaveVoyages'!DM136+'1 - Eltis SlaveVoyages'!DO136+'1 - Eltis SlaveVoyages'!DQ136+'1 - Eltis SlaveVoyages'!DS136+'1 - Eltis SlaveVoyages'!DU136+'1 - Eltis SlaveVoyages'!DW136+'1 - Eltis SlaveVoyages'!DY136+'1 - Eltis SlaveVoyages'!EA136+'1 - Eltis SlaveVoyages'!EC136+'1 - Eltis SlaveVoyages'!EE136+'1 - Eltis SlaveVoyages'!EG136+'1 - Eltis SlaveVoyages'!EI136+'1 - Eltis SlaveVoyages'!EK136+'1 - Eltis SlaveVoyages'!FQ136+'1 - Eltis SlaveVoyages'!FU136+'1 - Eltis SlaveVoyages'!FW136</f>
        <v>0</v>
      </c>
      <c r="X136" s="8">
        <f>'3 - Paesie'!AB58</f>
        <v>333.33333333333337</v>
      </c>
      <c r="Y136" s="8">
        <f>'3 - Paesie'!AC58</f>
        <v>352.94117647058823</v>
      </c>
      <c r="Z136" s="8">
        <f>'3 - Paesie'!AD58</f>
        <v>342.85714285714283</v>
      </c>
      <c r="AA136" s="8">
        <f>'3 - Paesie'!AE58</f>
        <v>222.737556561086</v>
      </c>
      <c r="AB136" s="8">
        <f>'3 - Paesie'!AF58</f>
        <v>255.34684010961274</v>
      </c>
      <c r="AC136" s="8">
        <f>'3 - Paesie'!AG58</f>
        <v>229.10148674854557</v>
      </c>
      <c r="AE136" s="11">
        <f t="shared" si="68"/>
        <v>2300.3333333333335</v>
      </c>
      <c r="AG136" s="51">
        <f t="shared" si="69"/>
        <v>2300.3333333333335</v>
      </c>
      <c r="AH136" s="52">
        <f t="shared" si="70"/>
        <v>1979.737556561086</v>
      </c>
      <c r="AI136" s="52">
        <f t="shared" si="71"/>
        <v>767</v>
      </c>
      <c r="AJ136" s="52">
        <f t="shared" si="72"/>
        <v>672</v>
      </c>
      <c r="AK136" s="52">
        <f t="shared" si="73"/>
        <v>1200</v>
      </c>
      <c r="AL136" s="52">
        <f t="shared" si="74"/>
        <v>1085</v>
      </c>
      <c r="AM136" s="52">
        <f t="shared" si="75"/>
        <v>0</v>
      </c>
      <c r="AN136" s="52">
        <f t="shared" si="76"/>
        <v>0</v>
      </c>
      <c r="AO136" s="52">
        <f t="shared" si="77"/>
        <v>333.33333333333337</v>
      </c>
      <c r="AP136" s="52">
        <f t="shared" si="78"/>
        <v>222.737556561086</v>
      </c>
      <c r="AQ136" s="52">
        <f t="shared" si="79"/>
        <v>0</v>
      </c>
      <c r="AR136" s="56">
        <f t="shared" si="80"/>
        <v>0</v>
      </c>
      <c r="AT136" s="8">
        <f>IF('4 - Prijzen'!O140&gt;0,'4 - Prijzen'!O140,"")</f>
        <v>85</v>
      </c>
      <c r="AU136" s="8">
        <f>IF('4 - Prijzen'!P140&gt;0,'4 - Prijzen'!P140,"")</f>
        <v>84</v>
      </c>
      <c r="AV136" s="8">
        <f>IF('4 - Prijzen'!BC140&gt;0,'4 - Prijzen'!BC140,"")</f>
        <v>219.70634677551024</v>
      </c>
      <c r="AW136" s="8">
        <f>IF('4 - Prijzen'!BD140&gt;0,'4 - Prijzen'!BD140,"")</f>
        <v>228</v>
      </c>
      <c r="AX136" s="8" t="str">
        <f>IF('4 - Prijzen'!BE140&gt;0,'4 - Prijzen'!BE140,"")</f>
        <v/>
      </c>
      <c r="AY136" s="8">
        <f>IF('4 - Prijzen'!BF140&gt;0,'4 - Prijzen'!BF140,"")</f>
        <v>340.00050336738764</v>
      </c>
      <c r="AZ136" s="8">
        <f>IF('4 - Prijzen'!BG140&gt;0,'4 - Prijzen'!BG140,"")</f>
        <v>210.05516003810612</v>
      </c>
      <c r="BA136" s="8">
        <f>IF('4 - Prijzen'!BV140&gt;0,'4 - Prijzen'!BV140,"")</f>
        <v>236.68181818181819</v>
      </c>
      <c r="BB136" s="8">
        <f>IF('4 - Prijzen'!BW140&gt;0,'4 - Prijzen'!BW140,"")</f>
        <v>243</v>
      </c>
      <c r="BE136" s="11">
        <f t="shared" si="39"/>
        <v>85</v>
      </c>
      <c r="BF136" s="8">
        <f t="shared" si="48"/>
        <v>219.70634677551024</v>
      </c>
      <c r="BG136" s="11">
        <f t="shared" si="63"/>
        <v>236.68181818181819</v>
      </c>
      <c r="BH136" s="11"/>
      <c r="BI136" s="87">
        <f t="shared" si="82"/>
        <v>0.629</v>
      </c>
      <c r="BJ136" s="87">
        <f t="shared" si="83"/>
        <v>0.66666666666666663</v>
      </c>
      <c r="BK136" s="84">
        <f t="shared" si="81"/>
        <v>0.8763333333333333</v>
      </c>
      <c r="BL136" s="89"/>
      <c r="BM136" s="8">
        <f t="shared" si="40"/>
        <v>171347.9961111111</v>
      </c>
      <c r="BN136" s="8">
        <f t="shared" si="41"/>
        <v>57132.551666666666</v>
      </c>
      <c r="BO136" s="8">
        <f t="shared" si="42"/>
        <v>89386</v>
      </c>
      <c r="BP136" s="8">
        <f t="shared" si="43"/>
        <v>24829.444444444445</v>
      </c>
      <c r="BR136" s="8">
        <f t="shared" si="49"/>
        <v>129384.18879071086</v>
      </c>
      <c r="BS136" s="8">
        <f t="shared" si="50"/>
        <v>225042.20083333334</v>
      </c>
      <c r="BU136" s="11">
        <f t="shared" si="64"/>
        <v>72251.637124044195</v>
      </c>
      <c r="BV136" s="11">
        <f t="shared" si="65"/>
        <v>135656.20083333334</v>
      </c>
      <c r="BX136" s="14">
        <f t="shared" si="59"/>
        <v>0.3334299376901898</v>
      </c>
      <c r="BY136" s="14">
        <f t="shared" si="60"/>
        <v>0.33943893107089473</v>
      </c>
      <c r="BZ136" s="14">
        <f t="shared" si="61"/>
        <v>0.5216635270250688</v>
      </c>
      <c r="CA136" s="14">
        <f t="shared" si="62"/>
        <v>0.5480524407915488</v>
      </c>
      <c r="CB136" s="8">
        <f t="shared" si="51"/>
        <v>216692.1111660274</v>
      </c>
      <c r="CC136" s="8">
        <f t="shared" si="52"/>
        <v>212856.07074031769</v>
      </c>
      <c r="CD136" s="8">
        <f t="shared" si="53"/>
        <v>260045.40054189818</v>
      </c>
      <c r="CE136" s="8">
        <f t="shared" si="54"/>
        <v>247524.1249494408</v>
      </c>
      <c r="CG136" s="11">
        <f t="shared" si="55"/>
        <v>212856.07074031769</v>
      </c>
      <c r="CH136" s="11">
        <f t="shared" si="56"/>
        <v>260045.40054189818</v>
      </c>
      <c r="CJ136">
        <f t="shared" si="66"/>
        <v>94.200309157815113</v>
      </c>
      <c r="CK136">
        <f t="shared" si="67"/>
        <v>113.04683402777778</v>
      </c>
      <c r="CL136">
        <f t="shared" si="57"/>
        <v>92.532707175909735</v>
      </c>
      <c r="CM136">
        <f t="shared" si="58"/>
        <v>113.04683402777779</v>
      </c>
      <c r="CN136">
        <f t="shared" si="84"/>
        <v>90</v>
      </c>
      <c r="CO136">
        <f t="shared" si="84"/>
        <v>110</v>
      </c>
      <c r="CP136" s="8">
        <f t="shared" si="85"/>
        <v>212856.07074031769</v>
      </c>
      <c r="CQ136" s="8">
        <f t="shared" si="86"/>
        <v>260045.40054189818</v>
      </c>
    </row>
    <row r="137" spans="1:95" x14ac:dyDescent="0.25">
      <c r="A137">
        <v>1729</v>
      </c>
      <c r="B137" s="8">
        <f>'2 - Eltis SlaveAssessment'!BX137</f>
        <v>3417</v>
      </c>
      <c r="C137" s="8">
        <f>'2 - Eltis SlaveAssessment'!BY137</f>
        <v>2822</v>
      </c>
      <c r="D137" s="8">
        <f>'2 - Eltis SlaveAssessment'!AT137</f>
        <v>1557</v>
      </c>
      <c r="E137" s="8">
        <f>'2 - Eltis SlaveAssessment'!AU137</f>
        <v>1204</v>
      </c>
      <c r="F137" s="8">
        <f>'2 - Eltis SlaveAssessment'!AV137</f>
        <v>1860</v>
      </c>
      <c r="G137" s="8">
        <f>'2 - Eltis SlaveAssessment'!AW137</f>
        <v>1618</v>
      </c>
      <c r="H137" s="8">
        <f>'2 - Eltis SlaveAssessment'!BJ137+'2 - Eltis SlaveAssessment'!BL137+'2 - Eltis SlaveAssessment'!BN137+'2 - Eltis SlaveAssessment'!BP137+'2 - Eltis SlaveAssessment'!BR137</f>
        <v>0</v>
      </c>
      <c r="I137" s="8">
        <f>'2 - Eltis SlaveAssessment'!BK137+'2 - Eltis SlaveAssessment'!BM137+'2 - Eltis SlaveAssessment'!BO137+'2 - Eltis SlaveAssessment'!BQ137+'2 - Eltis SlaveAssessment'!BS137</f>
        <v>0</v>
      </c>
      <c r="J137" s="8">
        <f>'2 - Eltis SlaveAssessment'!N137+'2 - Eltis SlaveAssessment'!P137+'2 - Eltis SlaveAssessment'!R137+'2 - Eltis SlaveAssessment'!T137+'2 - Eltis SlaveAssessment'!V137+'2 - Eltis SlaveAssessment'!X137+'2 - Eltis SlaveAssessment'!Z137+'2 - Eltis SlaveAssessment'!AB137+'2 - Eltis SlaveAssessment'!AD137+'2 - Eltis SlaveAssessment'!AF137+'2 - Eltis SlaveAssessment'!AH137+'2 - Eltis SlaveAssessment'!AJ137+'2 - Eltis SlaveAssessment'!AL137+'2 - Eltis SlaveAssessment'!AN137+'2 - Eltis SlaveAssessment'!AP137+'2 - Eltis SlaveAssessment'!AR137+'2 - Eltis SlaveAssessment'!AX137+'2 - Eltis SlaveAssessment'!AZ137+'2 - Eltis SlaveAssessment'!BB137+'2 - Eltis SlaveAssessment'!BD137+'2 - Eltis SlaveAssessment'!BF137+'2 - Eltis SlaveAssessment'!BH137</f>
        <v>0</v>
      </c>
      <c r="K137" s="8">
        <f>'2 - Eltis SlaveAssessment'!O137+'2 - Eltis SlaveAssessment'!Q137+'2 - Eltis SlaveAssessment'!S137+'2 - Eltis SlaveAssessment'!U137+'2 - Eltis SlaveAssessment'!W137+'2 - Eltis SlaveAssessment'!Y137+'2 - Eltis SlaveAssessment'!AA137+'2 - Eltis SlaveAssessment'!AC137+'2 - Eltis SlaveAssessment'!AE137+'2 - Eltis SlaveAssessment'!AG137+'2 - Eltis SlaveAssessment'!AI137+'2 - Eltis SlaveAssessment'!AK137+'2 - Eltis SlaveAssessment'!AM137+'2 - Eltis SlaveAssessment'!AO137+'2 - Eltis SlaveAssessment'!AQ137+'2 - Eltis SlaveAssessment'!AS137+'2 - Eltis SlaveAssessment'!AY137+'2 - Eltis SlaveAssessment'!BA137+'2 - Eltis SlaveAssessment'!BC137+'2 - Eltis SlaveAssessment'!BE137+'2 - Eltis SlaveAssessment'!BG137+'2 - Eltis SlaveAssessment'!BI137</f>
        <v>0</v>
      </c>
      <c r="M137" s="8">
        <f>'1 - Eltis SlaveVoyages'!GF137</f>
        <v>3417</v>
      </c>
      <c r="N137" s="8">
        <f>'1 - Eltis SlaveVoyages'!GG137</f>
        <v>2822</v>
      </c>
      <c r="O137" s="8">
        <f>'1 - Eltis SlaveVoyages'!BZ137</f>
        <v>1557</v>
      </c>
      <c r="P137" s="8">
        <f>'1 - Eltis SlaveVoyages'!CA137</f>
        <v>1204</v>
      </c>
      <c r="Q137" s="8">
        <f>'1 - Eltis SlaveVoyages'!CB137</f>
        <v>1860</v>
      </c>
      <c r="R137" s="8">
        <f>'1 - Eltis SlaveVoyages'!CC137</f>
        <v>1618</v>
      </c>
      <c r="S137" s="8">
        <f>'1 - Eltis SlaveVoyages'!EL137+'1 - Eltis SlaveVoyages'!EN137+'1 - Eltis SlaveVoyages'!EP137+'1 - Eltis SlaveVoyages'!ER137+'1 - Eltis SlaveVoyages'!ET137</f>
        <v>0</v>
      </c>
      <c r="T137" s="8">
        <f>'1 - Eltis SlaveVoyages'!EM137+'1 - Eltis SlaveVoyages'!EO137+'1 - Eltis SlaveVoyages'!EQ137+'1 - Eltis SlaveVoyages'!ES137+'1 - Eltis SlaveVoyages'!EU137</f>
        <v>0</v>
      </c>
      <c r="U137" s="8">
        <f>'1 - Eltis SlaveVoyages'!BR137+'1 - Eltis SlaveVoyages'!BT137+'1 - Eltis SlaveVoyages'!BV137+'1 - Eltis SlaveVoyages'!CF137+'1 - Eltis SlaveVoyages'!CH137+'1 - Eltis SlaveVoyages'!CJ137+'1 - Eltis SlaveVoyages'!CL137+'1 - Eltis SlaveVoyages'!CN137+'1 - Eltis SlaveVoyages'!CP137+'1 - Eltis SlaveVoyages'!CR137+'1 - Eltis SlaveVoyages'!CT137+'1 - Eltis SlaveVoyages'!CV137+'1 - Eltis SlaveVoyages'!CX137+'1 - Eltis SlaveVoyages'!CZ137+'1 - Eltis SlaveVoyages'!DB137+'1 - Eltis SlaveVoyages'!DD137+'1 - Eltis SlaveVoyages'!DF137+'1 - Eltis SlaveVoyages'!DH137+'1 - Eltis SlaveVoyages'!DJ137+'1 - Eltis SlaveVoyages'!DL137+'1 - Eltis SlaveVoyages'!DN137+'1 - Eltis SlaveVoyages'!DP137+'1 - Eltis SlaveVoyages'!DR137+'1 - Eltis SlaveVoyages'!DT137+'1 - Eltis SlaveVoyages'!DV137+'1 - Eltis SlaveVoyages'!DX137+'1 - Eltis SlaveVoyages'!DZ137+'1 - Eltis SlaveVoyages'!EB137+'1 - Eltis SlaveVoyages'!ED137+'1 - Eltis SlaveVoyages'!EF137+'1 - Eltis SlaveVoyages'!EH137+'1 - Eltis SlaveVoyages'!EJ137+'1 - Eltis SlaveVoyages'!FP137+'1 - Eltis SlaveVoyages'!FT137+'1 - Eltis SlaveVoyages'!FV137</f>
        <v>0</v>
      </c>
      <c r="V137" s="8">
        <f>'1 - Eltis SlaveVoyages'!BS137+'1 - Eltis SlaveVoyages'!BU137+'1 - Eltis SlaveVoyages'!BW137+'1 - Eltis SlaveVoyages'!CG137+'1 - Eltis SlaveVoyages'!CI137+'1 - Eltis SlaveVoyages'!CK137+'1 - Eltis SlaveVoyages'!CM137+'1 - Eltis SlaveVoyages'!CO137+'1 - Eltis SlaveVoyages'!CQ137+'1 - Eltis SlaveVoyages'!CS137+'1 - Eltis SlaveVoyages'!CU137+'1 - Eltis SlaveVoyages'!CW137+'1 - Eltis SlaveVoyages'!CY137+'1 - Eltis SlaveVoyages'!DA137+'1 - Eltis SlaveVoyages'!DC137+'1 - Eltis SlaveVoyages'!DE137+'1 - Eltis SlaveVoyages'!DG137+'1 - Eltis SlaveVoyages'!DI137+'1 - Eltis SlaveVoyages'!DK137+'1 - Eltis SlaveVoyages'!DM137+'1 - Eltis SlaveVoyages'!DO137+'1 - Eltis SlaveVoyages'!DQ137+'1 - Eltis SlaveVoyages'!DS137+'1 - Eltis SlaveVoyages'!DU137+'1 - Eltis SlaveVoyages'!DW137+'1 - Eltis SlaveVoyages'!DY137+'1 - Eltis SlaveVoyages'!EA137+'1 - Eltis SlaveVoyages'!EC137+'1 - Eltis SlaveVoyages'!EE137+'1 - Eltis SlaveVoyages'!EG137+'1 - Eltis SlaveVoyages'!EI137+'1 - Eltis SlaveVoyages'!EK137+'1 - Eltis SlaveVoyages'!FQ137+'1 - Eltis SlaveVoyages'!FU137+'1 - Eltis SlaveVoyages'!FW137</f>
        <v>0</v>
      </c>
      <c r="X137" s="8">
        <f>'3 - Paesie'!AB59</f>
        <v>333.33333333333337</v>
      </c>
      <c r="Y137" s="8">
        <f>'3 - Paesie'!AC59</f>
        <v>352.94117647058823</v>
      </c>
      <c r="Z137" s="8">
        <f>'3 - Paesie'!AD59</f>
        <v>342.85714285714283</v>
      </c>
      <c r="AA137" s="8">
        <f>'3 - Paesie'!AE59</f>
        <v>222.737556561086</v>
      </c>
      <c r="AB137" s="8">
        <f>'3 - Paesie'!AF59</f>
        <v>255.34684010961274</v>
      </c>
      <c r="AC137" s="8">
        <f>'3 - Paesie'!AG59</f>
        <v>229.10148674854557</v>
      </c>
      <c r="AE137" s="11">
        <f t="shared" si="68"/>
        <v>3750.3333333333335</v>
      </c>
      <c r="AG137" s="51">
        <f t="shared" si="69"/>
        <v>3750.3333333333335</v>
      </c>
      <c r="AH137" s="52">
        <f t="shared" si="70"/>
        <v>3044.737556561086</v>
      </c>
      <c r="AI137" s="52">
        <f t="shared" si="71"/>
        <v>1557</v>
      </c>
      <c r="AJ137" s="52">
        <f t="shared" si="72"/>
        <v>1204</v>
      </c>
      <c r="AK137" s="52">
        <f t="shared" si="73"/>
        <v>1860</v>
      </c>
      <c r="AL137" s="52">
        <f t="shared" si="74"/>
        <v>1618</v>
      </c>
      <c r="AM137" s="52">
        <f t="shared" si="75"/>
        <v>0</v>
      </c>
      <c r="AN137" s="52">
        <f t="shared" si="76"/>
        <v>0</v>
      </c>
      <c r="AO137" s="52">
        <f t="shared" si="77"/>
        <v>333.33333333333337</v>
      </c>
      <c r="AP137" s="52">
        <f t="shared" si="78"/>
        <v>222.737556561086</v>
      </c>
      <c r="AQ137" s="52">
        <f t="shared" si="79"/>
        <v>0</v>
      </c>
      <c r="AR137" s="56">
        <f t="shared" si="80"/>
        <v>0</v>
      </c>
      <c r="AT137" s="8">
        <f>IF('4 - Prijzen'!O141&gt;0,'4 - Prijzen'!O141,"")</f>
        <v>85</v>
      </c>
      <c r="AU137" s="8">
        <f>IF('4 - Prijzen'!P141&gt;0,'4 - Prijzen'!P141,"")</f>
        <v>84</v>
      </c>
      <c r="AV137" s="8">
        <f>IF('4 - Prijzen'!BC141&gt;0,'4 - Prijzen'!BC141,"")</f>
        <v>221.1639916553288</v>
      </c>
      <c r="AW137" s="8">
        <f>IF('4 - Prijzen'!BD141&gt;0,'4 - Prijzen'!BD141,"")</f>
        <v>228</v>
      </c>
      <c r="AX137" s="8" t="str">
        <f>IF('4 - Prijzen'!BE141&gt;0,'4 - Prijzen'!BE141,"")</f>
        <v/>
      </c>
      <c r="AY137" s="8">
        <f>IF('4 - Prijzen'!BF141&gt;0,'4 - Prijzen'!BF141,"")</f>
        <v>334.89613843217603</v>
      </c>
      <c r="AZ137" s="8">
        <f>IF('4 - Prijzen'!BG141&gt;0,'4 - Prijzen'!BG141,"")</f>
        <v>209.08270135666794</v>
      </c>
      <c r="BA137" s="8">
        <f>IF('4 - Prijzen'!BV141&gt;0,'4 - Prijzen'!BV141,"")</f>
        <v>236.91304347826087</v>
      </c>
      <c r="BB137" s="8">
        <f>IF('4 - Prijzen'!BW141&gt;0,'4 - Prijzen'!BW141,"")</f>
        <v>243</v>
      </c>
      <c r="BE137" s="11">
        <f t="shared" si="39"/>
        <v>85</v>
      </c>
      <c r="BF137" s="8">
        <f t="shared" si="48"/>
        <v>221.1639916553288</v>
      </c>
      <c r="BG137" s="11">
        <f t="shared" si="63"/>
        <v>236.91304347826087</v>
      </c>
      <c r="BH137" s="11"/>
      <c r="BI137" s="87">
        <f t="shared" si="82"/>
        <v>0.629</v>
      </c>
      <c r="BJ137" s="87">
        <f t="shared" si="83"/>
        <v>0.66666666666666663</v>
      </c>
      <c r="BK137" s="84">
        <f t="shared" si="81"/>
        <v>0.8763333333333333</v>
      </c>
      <c r="BL137" s="89"/>
      <c r="BM137" s="8">
        <f t="shared" si="40"/>
        <v>279356.07944444445</v>
      </c>
      <c r="BN137" s="8">
        <f t="shared" si="41"/>
        <v>115978.33499999999</v>
      </c>
      <c r="BO137" s="8">
        <f t="shared" si="42"/>
        <v>138548.29999999999</v>
      </c>
      <c r="BP137" s="8">
        <f t="shared" si="43"/>
        <v>24829.444444444445</v>
      </c>
      <c r="BR137" s="8">
        <f t="shared" si="49"/>
        <v>233351.30713682625</v>
      </c>
      <c r="BS137" s="8">
        <f t="shared" si="50"/>
        <v>335920.74171014491</v>
      </c>
      <c r="BU137" s="11">
        <f t="shared" si="64"/>
        <v>117372.97213682625</v>
      </c>
      <c r="BV137" s="11">
        <f t="shared" si="65"/>
        <v>197372.44171014492</v>
      </c>
      <c r="BX137" s="14">
        <f t="shared" si="59"/>
        <v>0.41516309661363432</v>
      </c>
      <c r="BY137" s="14">
        <f t="shared" si="60"/>
        <v>0.39543638084849314</v>
      </c>
      <c r="BZ137" s="14">
        <f t="shared" si="61"/>
        <v>0.4959559150297751</v>
      </c>
      <c r="CA137" s="14">
        <f t="shared" si="62"/>
        <v>0.53140869120669587</v>
      </c>
      <c r="CB137" s="8">
        <f t="shared" si="51"/>
        <v>282715.33065969433</v>
      </c>
      <c r="CC137" s="8">
        <f t="shared" si="52"/>
        <v>296818.85082241928</v>
      </c>
      <c r="CD137" s="8">
        <f t="shared" si="53"/>
        <v>397963.68130481016</v>
      </c>
      <c r="CE137" s="8">
        <f t="shared" si="54"/>
        <v>371413.65012672561</v>
      </c>
      <c r="CG137" s="11">
        <f t="shared" si="55"/>
        <v>282715.33065969433</v>
      </c>
      <c r="CH137" s="11">
        <f t="shared" si="56"/>
        <v>397963.68130481016</v>
      </c>
      <c r="CJ137">
        <f t="shared" si="66"/>
        <v>75.384054037781794</v>
      </c>
      <c r="CK137">
        <f t="shared" si="67"/>
        <v>106.1142159731962</v>
      </c>
      <c r="CL137">
        <f t="shared" si="57"/>
        <v>75.384054037781794</v>
      </c>
      <c r="CM137">
        <f t="shared" si="58"/>
        <v>106.1142159731962</v>
      </c>
      <c r="CN137">
        <f t="shared" si="84"/>
        <v>90</v>
      </c>
      <c r="CO137">
        <f t="shared" si="84"/>
        <v>110</v>
      </c>
      <c r="CP137" s="8">
        <f t="shared" si="85"/>
        <v>282715.33065969433</v>
      </c>
      <c r="CQ137" s="8">
        <f t="shared" si="86"/>
        <v>397963.68130481016</v>
      </c>
    </row>
    <row r="138" spans="1:95" x14ac:dyDescent="0.25">
      <c r="A138">
        <v>1730</v>
      </c>
      <c r="B138" s="8">
        <f>'2 - Eltis SlaveAssessment'!BX138</f>
        <v>2056</v>
      </c>
      <c r="C138" s="8">
        <f>'2 - Eltis SlaveAssessment'!BY138</f>
        <v>1789</v>
      </c>
      <c r="D138" s="8">
        <f>'2 - Eltis SlaveAssessment'!AT138</f>
        <v>0</v>
      </c>
      <c r="E138" s="8">
        <f>'2 - Eltis SlaveAssessment'!AU138</f>
        <v>0</v>
      </c>
      <c r="F138" s="8">
        <f>'2 - Eltis SlaveAssessment'!AV138</f>
        <v>2056</v>
      </c>
      <c r="G138" s="8">
        <f>'2 - Eltis SlaveAssessment'!AW138</f>
        <v>1789</v>
      </c>
      <c r="H138" s="8">
        <f>'2 - Eltis SlaveAssessment'!BJ138+'2 - Eltis SlaveAssessment'!BL138+'2 - Eltis SlaveAssessment'!BN138+'2 - Eltis SlaveAssessment'!BP138+'2 - Eltis SlaveAssessment'!BR138</f>
        <v>0</v>
      </c>
      <c r="I138" s="8">
        <f>'2 - Eltis SlaveAssessment'!BK138+'2 - Eltis SlaveAssessment'!BM138+'2 - Eltis SlaveAssessment'!BO138+'2 - Eltis SlaveAssessment'!BQ138+'2 - Eltis SlaveAssessment'!BS138</f>
        <v>0</v>
      </c>
      <c r="J138" s="8">
        <f>'2 - Eltis SlaveAssessment'!N138+'2 - Eltis SlaveAssessment'!P138+'2 - Eltis SlaveAssessment'!R138+'2 - Eltis SlaveAssessment'!T138+'2 - Eltis SlaveAssessment'!V138+'2 - Eltis SlaveAssessment'!X138+'2 - Eltis SlaveAssessment'!Z138+'2 - Eltis SlaveAssessment'!AB138+'2 - Eltis SlaveAssessment'!AD138+'2 - Eltis SlaveAssessment'!AF138+'2 - Eltis SlaveAssessment'!AH138+'2 - Eltis SlaveAssessment'!AJ138+'2 - Eltis SlaveAssessment'!AL138+'2 - Eltis SlaveAssessment'!AN138+'2 - Eltis SlaveAssessment'!AP138+'2 - Eltis SlaveAssessment'!AR138+'2 - Eltis SlaveAssessment'!AX138+'2 - Eltis SlaveAssessment'!AZ138+'2 - Eltis SlaveAssessment'!BB138+'2 - Eltis SlaveAssessment'!BD138+'2 - Eltis SlaveAssessment'!BF138+'2 - Eltis SlaveAssessment'!BH138</f>
        <v>0</v>
      </c>
      <c r="K138" s="8">
        <f>'2 - Eltis SlaveAssessment'!O138+'2 - Eltis SlaveAssessment'!Q138+'2 - Eltis SlaveAssessment'!S138+'2 - Eltis SlaveAssessment'!U138+'2 - Eltis SlaveAssessment'!W138+'2 - Eltis SlaveAssessment'!Y138+'2 - Eltis SlaveAssessment'!AA138+'2 - Eltis SlaveAssessment'!AC138+'2 - Eltis SlaveAssessment'!AE138+'2 - Eltis SlaveAssessment'!AG138+'2 - Eltis SlaveAssessment'!AI138+'2 - Eltis SlaveAssessment'!AK138+'2 - Eltis SlaveAssessment'!AM138+'2 - Eltis SlaveAssessment'!AO138+'2 - Eltis SlaveAssessment'!AQ138+'2 - Eltis SlaveAssessment'!AS138+'2 - Eltis SlaveAssessment'!AY138+'2 - Eltis SlaveAssessment'!BA138+'2 - Eltis SlaveAssessment'!BC138+'2 - Eltis SlaveAssessment'!BE138+'2 - Eltis SlaveAssessment'!BG138+'2 - Eltis SlaveAssessment'!BI138</f>
        <v>0</v>
      </c>
      <c r="M138" s="8">
        <f>'1 - Eltis SlaveVoyages'!GF138</f>
        <v>2056</v>
      </c>
      <c r="N138" s="8">
        <f>'1 - Eltis SlaveVoyages'!GG138</f>
        <v>1789</v>
      </c>
      <c r="O138" s="8">
        <f>'1 - Eltis SlaveVoyages'!BZ138</f>
        <v>0</v>
      </c>
      <c r="P138" s="8">
        <f>'1 - Eltis SlaveVoyages'!CA138</f>
        <v>0</v>
      </c>
      <c r="Q138" s="8">
        <f>'1 - Eltis SlaveVoyages'!CB138</f>
        <v>2056</v>
      </c>
      <c r="R138" s="8">
        <f>'1 - Eltis SlaveVoyages'!CC138</f>
        <v>1789</v>
      </c>
      <c r="S138" s="8">
        <f>'1 - Eltis SlaveVoyages'!EL138+'1 - Eltis SlaveVoyages'!EN138+'1 - Eltis SlaveVoyages'!EP138+'1 - Eltis SlaveVoyages'!ER138+'1 - Eltis SlaveVoyages'!ET138</f>
        <v>0</v>
      </c>
      <c r="T138" s="8">
        <f>'1 - Eltis SlaveVoyages'!EM138+'1 - Eltis SlaveVoyages'!EO138+'1 - Eltis SlaveVoyages'!EQ138+'1 - Eltis SlaveVoyages'!ES138+'1 - Eltis SlaveVoyages'!EU138</f>
        <v>0</v>
      </c>
      <c r="U138" s="8">
        <f>'1 - Eltis SlaveVoyages'!BR138+'1 - Eltis SlaveVoyages'!BT138+'1 - Eltis SlaveVoyages'!BV138+'1 - Eltis SlaveVoyages'!CF138+'1 - Eltis SlaveVoyages'!CH138+'1 - Eltis SlaveVoyages'!CJ138+'1 - Eltis SlaveVoyages'!CL138+'1 - Eltis SlaveVoyages'!CN138+'1 - Eltis SlaveVoyages'!CP138+'1 - Eltis SlaveVoyages'!CR138+'1 - Eltis SlaveVoyages'!CT138+'1 - Eltis SlaveVoyages'!CV138+'1 - Eltis SlaveVoyages'!CX138+'1 - Eltis SlaveVoyages'!CZ138+'1 - Eltis SlaveVoyages'!DB138+'1 - Eltis SlaveVoyages'!DD138+'1 - Eltis SlaveVoyages'!DF138+'1 - Eltis SlaveVoyages'!DH138+'1 - Eltis SlaveVoyages'!DJ138+'1 - Eltis SlaveVoyages'!DL138+'1 - Eltis SlaveVoyages'!DN138+'1 - Eltis SlaveVoyages'!DP138+'1 - Eltis SlaveVoyages'!DR138+'1 - Eltis SlaveVoyages'!DT138+'1 - Eltis SlaveVoyages'!DV138+'1 - Eltis SlaveVoyages'!DX138+'1 - Eltis SlaveVoyages'!DZ138+'1 - Eltis SlaveVoyages'!EB138+'1 - Eltis SlaveVoyages'!ED138+'1 - Eltis SlaveVoyages'!EF138+'1 - Eltis SlaveVoyages'!EH138+'1 - Eltis SlaveVoyages'!EJ138+'1 - Eltis SlaveVoyages'!FP138+'1 - Eltis SlaveVoyages'!FT138+'1 - Eltis SlaveVoyages'!FV138</f>
        <v>0</v>
      </c>
      <c r="V138" s="8">
        <f>'1 - Eltis SlaveVoyages'!BS138+'1 - Eltis SlaveVoyages'!BU138+'1 - Eltis SlaveVoyages'!BW138+'1 - Eltis SlaveVoyages'!CG138+'1 - Eltis SlaveVoyages'!CI138+'1 - Eltis SlaveVoyages'!CK138+'1 - Eltis SlaveVoyages'!CM138+'1 - Eltis SlaveVoyages'!CO138+'1 - Eltis SlaveVoyages'!CQ138+'1 - Eltis SlaveVoyages'!CS138+'1 - Eltis SlaveVoyages'!CU138+'1 - Eltis SlaveVoyages'!CW138+'1 - Eltis SlaveVoyages'!CY138+'1 - Eltis SlaveVoyages'!DA138+'1 - Eltis SlaveVoyages'!DC138+'1 - Eltis SlaveVoyages'!DE138+'1 - Eltis SlaveVoyages'!DG138+'1 - Eltis SlaveVoyages'!DI138+'1 - Eltis SlaveVoyages'!DK138+'1 - Eltis SlaveVoyages'!DM138+'1 - Eltis SlaveVoyages'!DO138+'1 - Eltis SlaveVoyages'!DQ138+'1 - Eltis SlaveVoyages'!DS138+'1 - Eltis SlaveVoyages'!DU138+'1 - Eltis SlaveVoyages'!DW138+'1 - Eltis SlaveVoyages'!DY138+'1 - Eltis SlaveVoyages'!EA138+'1 - Eltis SlaveVoyages'!EC138+'1 - Eltis SlaveVoyages'!EE138+'1 - Eltis SlaveVoyages'!EG138+'1 - Eltis SlaveVoyages'!EI138+'1 - Eltis SlaveVoyages'!EK138+'1 - Eltis SlaveVoyages'!FQ138+'1 - Eltis SlaveVoyages'!FU138+'1 - Eltis SlaveVoyages'!FW138</f>
        <v>0</v>
      </c>
      <c r="X138" s="8">
        <f>'3 - Paesie'!AB60</f>
        <v>166.66666666666669</v>
      </c>
      <c r="Y138" s="8">
        <f>'3 - Paesie'!AC60</f>
        <v>176.47058823529412</v>
      </c>
      <c r="Z138" s="8">
        <f>'3 - Paesie'!AD60</f>
        <v>171.42857142857142</v>
      </c>
      <c r="AA138" s="8">
        <f>'3 - Paesie'!AE60</f>
        <v>111.368778280543</v>
      </c>
      <c r="AB138" s="8">
        <f>'3 - Paesie'!AF60</f>
        <v>124.37134210692571</v>
      </c>
      <c r="AC138" s="8">
        <f>'3 - Paesie'!AG60</f>
        <v>114.55074337427278</v>
      </c>
      <c r="AE138" s="11">
        <f t="shared" si="68"/>
        <v>2222.6666666666665</v>
      </c>
      <c r="AG138" s="51">
        <f t="shared" si="69"/>
        <v>2222.6666666666665</v>
      </c>
      <c r="AH138" s="52">
        <f t="shared" si="70"/>
        <v>1900.368778280543</v>
      </c>
      <c r="AI138" s="52">
        <f t="shared" si="71"/>
        <v>0</v>
      </c>
      <c r="AJ138" s="52">
        <f t="shared" si="72"/>
        <v>0</v>
      </c>
      <c r="AK138" s="52">
        <f t="shared" si="73"/>
        <v>2056</v>
      </c>
      <c r="AL138" s="52">
        <f t="shared" si="74"/>
        <v>1789</v>
      </c>
      <c r="AM138" s="52">
        <f t="shared" si="75"/>
        <v>0</v>
      </c>
      <c r="AN138" s="52">
        <f t="shared" si="76"/>
        <v>0</v>
      </c>
      <c r="AO138" s="52">
        <f t="shared" si="77"/>
        <v>166.66666666666669</v>
      </c>
      <c r="AP138" s="52">
        <f t="shared" si="78"/>
        <v>111.368778280543</v>
      </c>
      <c r="AQ138" s="52">
        <f t="shared" si="79"/>
        <v>0</v>
      </c>
      <c r="AR138" s="56">
        <f t="shared" si="80"/>
        <v>0</v>
      </c>
      <c r="AT138" s="8">
        <f>IF('4 - Prijzen'!O142&gt;0,'4 - Prijzen'!O142,"")</f>
        <v>85</v>
      </c>
      <c r="AU138" s="8">
        <f>IF('4 - Prijzen'!P142&gt;0,'4 - Prijzen'!P142,"")</f>
        <v>84</v>
      </c>
      <c r="AV138" s="8">
        <f>IF('4 - Prijzen'!BC142&gt;0,'4 - Prijzen'!BC142,"")</f>
        <v>214.31845093877553</v>
      </c>
      <c r="AW138" s="8">
        <f>IF('4 - Prijzen'!BD142&gt;0,'4 - Prijzen'!BD142,"")</f>
        <v>228</v>
      </c>
      <c r="AX138" s="8" t="str">
        <f>IF('4 - Prijzen'!BE142&gt;0,'4 - Prijzen'!BE142,"")</f>
        <v/>
      </c>
      <c r="AY138" s="8">
        <f>IF('4 - Prijzen'!BF142&gt;0,'4 - Prijzen'!BF142,"")</f>
        <v>251.72504211791181</v>
      </c>
      <c r="AZ138" s="8">
        <f>IF('4 - Prijzen'!BG142&gt;0,'4 - Prijzen'!BG142,"")</f>
        <v>185.07826481511665</v>
      </c>
      <c r="BA138" s="8">
        <f>IF('4 - Prijzen'!BV142&gt;0,'4 - Prijzen'!BV142,"")</f>
        <v>240.09090909090909</v>
      </c>
      <c r="BB138" s="8">
        <f>IF('4 - Prijzen'!BW142&gt;0,'4 - Prijzen'!BW142,"")</f>
        <v>243</v>
      </c>
      <c r="BE138" s="11">
        <f t="shared" si="39"/>
        <v>85</v>
      </c>
      <c r="BF138" s="8">
        <f t="shared" si="48"/>
        <v>214.31845093877553</v>
      </c>
      <c r="BG138" s="11">
        <f t="shared" si="63"/>
        <v>240.09090909090909</v>
      </c>
      <c r="BH138" s="11"/>
      <c r="BI138" s="87">
        <f t="shared" si="82"/>
        <v>0.629</v>
      </c>
      <c r="BJ138" s="87">
        <f t="shared" si="83"/>
        <v>0.66666666666666663</v>
      </c>
      <c r="BK138" s="84">
        <f t="shared" si="81"/>
        <v>0.8763333333333333</v>
      </c>
      <c r="BL138" s="89"/>
      <c r="BM138" s="8">
        <f t="shared" si="40"/>
        <v>165562.73555555553</v>
      </c>
      <c r="BN138" s="8">
        <f t="shared" si="41"/>
        <v>0</v>
      </c>
      <c r="BO138" s="8">
        <f t="shared" si="42"/>
        <v>153148.01333333334</v>
      </c>
      <c r="BP138" s="8">
        <f t="shared" si="43"/>
        <v>12414.722222222223</v>
      </c>
      <c r="BR138" s="8">
        <f t="shared" si="49"/>
        <v>0</v>
      </c>
      <c r="BS138" s="8">
        <f t="shared" si="50"/>
        <v>376405.00366666663</v>
      </c>
      <c r="BU138" s="11">
        <f t="shared" si="64"/>
        <v>0</v>
      </c>
      <c r="BV138" s="11">
        <f t="shared" si="65"/>
        <v>223256.99033333329</v>
      </c>
      <c r="BX138" s="14">
        <f t="shared" si="59"/>
        <v>0</v>
      </c>
      <c r="BY138" s="14">
        <f t="shared" si="60"/>
        <v>0</v>
      </c>
      <c r="BZ138" s="14">
        <f t="shared" si="61"/>
        <v>0.92501499700059997</v>
      </c>
      <c r="CA138" s="14">
        <f t="shared" si="62"/>
        <v>0.94139622816719304</v>
      </c>
      <c r="CB138" s="8" t="str">
        <f t="shared" si="51"/>
        <v/>
      </c>
      <c r="CC138" s="8" t="str">
        <f t="shared" si="52"/>
        <v/>
      </c>
      <c r="CD138" s="8">
        <f t="shared" si="53"/>
        <v>241354.99538629479</v>
      </c>
      <c r="CE138" s="8">
        <f t="shared" si="54"/>
        <v>237155.17829085948</v>
      </c>
      <c r="CG138" s="11">
        <f t="shared" si="55"/>
        <v>237155.17829085948</v>
      </c>
      <c r="CH138" s="11">
        <f t="shared" si="56"/>
        <v>241354.99538629479</v>
      </c>
      <c r="CJ138" t="str">
        <f t="shared" si="66"/>
        <v/>
      </c>
      <c r="CK138">
        <f t="shared" si="67"/>
        <v>108.58803031776911</v>
      </c>
      <c r="CL138">
        <f t="shared" si="57"/>
        <v>106.69849053278021</v>
      </c>
      <c r="CM138">
        <f t="shared" si="58"/>
        <v>108.58803031776911</v>
      </c>
      <c r="CN138">
        <f t="shared" si="84"/>
        <v>90</v>
      </c>
      <c r="CO138">
        <f t="shared" si="84"/>
        <v>110</v>
      </c>
      <c r="CP138" s="8">
        <f t="shared" si="85"/>
        <v>237155.17829085948</v>
      </c>
      <c r="CQ138" s="8">
        <f t="shared" si="86"/>
        <v>241354.99538629479</v>
      </c>
    </row>
    <row r="139" spans="1:95" x14ac:dyDescent="0.25">
      <c r="A139">
        <v>1731</v>
      </c>
      <c r="B139" s="8">
        <f>'2 - Eltis SlaveAssessment'!BX139</f>
        <v>2381</v>
      </c>
      <c r="C139" s="8">
        <f>'2 - Eltis SlaveAssessment'!BY139</f>
        <v>1948</v>
      </c>
      <c r="D139" s="8">
        <f>'2 - Eltis SlaveAssessment'!AT139</f>
        <v>0</v>
      </c>
      <c r="E139" s="8">
        <f>'2 - Eltis SlaveAssessment'!AU139</f>
        <v>0</v>
      </c>
      <c r="F139" s="8">
        <f>'2 - Eltis SlaveAssessment'!AV139</f>
        <v>2381</v>
      </c>
      <c r="G139" s="8">
        <f>'2 - Eltis SlaveAssessment'!AW139</f>
        <v>1948</v>
      </c>
      <c r="H139" s="8">
        <f>'2 - Eltis SlaveAssessment'!BJ139+'2 - Eltis SlaveAssessment'!BL139+'2 - Eltis SlaveAssessment'!BN139+'2 - Eltis SlaveAssessment'!BP139+'2 - Eltis SlaveAssessment'!BR139</f>
        <v>0</v>
      </c>
      <c r="I139" s="8">
        <f>'2 - Eltis SlaveAssessment'!BK139+'2 - Eltis SlaveAssessment'!BM139+'2 - Eltis SlaveAssessment'!BO139+'2 - Eltis SlaveAssessment'!BQ139+'2 - Eltis SlaveAssessment'!BS139</f>
        <v>0</v>
      </c>
      <c r="J139" s="8">
        <f>'2 - Eltis SlaveAssessment'!N139+'2 - Eltis SlaveAssessment'!P139+'2 - Eltis SlaveAssessment'!R139+'2 - Eltis SlaveAssessment'!T139+'2 - Eltis SlaveAssessment'!V139+'2 - Eltis SlaveAssessment'!X139+'2 - Eltis SlaveAssessment'!Z139+'2 - Eltis SlaveAssessment'!AB139+'2 - Eltis SlaveAssessment'!AD139+'2 - Eltis SlaveAssessment'!AF139+'2 - Eltis SlaveAssessment'!AH139+'2 - Eltis SlaveAssessment'!AJ139+'2 - Eltis SlaveAssessment'!AL139+'2 - Eltis SlaveAssessment'!AN139+'2 - Eltis SlaveAssessment'!AP139+'2 - Eltis SlaveAssessment'!AR139+'2 - Eltis SlaveAssessment'!AX139+'2 - Eltis SlaveAssessment'!AZ139+'2 - Eltis SlaveAssessment'!BB139+'2 - Eltis SlaveAssessment'!BD139+'2 - Eltis SlaveAssessment'!BF139+'2 - Eltis SlaveAssessment'!BH139</f>
        <v>0</v>
      </c>
      <c r="K139" s="8">
        <f>'2 - Eltis SlaveAssessment'!O139+'2 - Eltis SlaveAssessment'!Q139+'2 - Eltis SlaveAssessment'!S139+'2 - Eltis SlaveAssessment'!U139+'2 - Eltis SlaveAssessment'!W139+'2 - Eltis SlaveAssessment'!Y139+'2 - Eltis SlaveAssessment'!AA139+'2 - Eltis SlaveAssessment'!AC139+'2 - Eltis SlaveAssessment'!AE139+'2 - Eltis SlaveAssessment'!AG139+'2 - Eltis SlaveAssessment'!AI139+'2 - Eltis SlaveAssessment'!AK139+'2 - Eltis SlaveAssessment'!AM139+'2 - Eltis SlaveAssessment'!AO139+'2 - Eltis SlaveAssessment'!AQ139+'2 - Eltis SlaveAssessment'!AS139+'2 - Eltis SlaveAssessment'!AY139+'2 - Eltis SlaveAssessment'!BA139+'2 - Eltis SlaveAssessment'!BC139+'2 - Eltis SlaveAssessment'!BE139+'2 - Eltis SlaveAssessment'!BG139+'2 - Eltis SlaveAssessment'!BI139</f>
        <v>0</v>
      </c>
      <c r="M139" s="8">
        <f>'1 - Eltis SlaveVoyages'!GF139</f>
        <v>2381</v>
      </c>
      <c r="N139" s="8">
        <f>'1 - Eltis SlaveVoyages'!GG139</f>
        <v>1948</v>
      </c>
      <c r="O139" s="8">
        <f>'1 - Eltis SlaveVoyages'!BZ139</f>
        <v>0</v>
      </c>
      <c r="P139" s="8">
        <f>'1 - Eltis SlaveVoyages'!CA139</f>
        <v>0</v>
      </c>
      <c r="Q139" s="8">
        <f>'1 - Eltis SlaveVoyages'!CB139</f>
        <v>2381</v>
      </c>
      <c r="R139" s="8">
        <f>'1 - Eltis SlaveVoyages'!CC139</f>
        <v>1948</v>
      </c>
      <c r="S139" s="8">
        <f>'1 - Eltis SlaveVoyages'!EL139+'1 - Eltis SlaveVoyages'!EN139+'1 - Eltis SlaveVoyages'!EP139+'1 - Eltis SlaveVoyages'!ER139+'1 - Eltis SlaveVoyages'!ET139</f>
        <v>0</v>
      </c>
      <c r="T139" s="8">
        <f>'1 - Eltis SlaveVoyages'!EM139+'1 - Eltis SlaveVoyages'!EO139+'1 - Eltis SlaveVoyages'!EQ139+'1 - Eltis SlaveVoyages'!ES139+'1 - Eltis SlaveVoyages'!EU139</f>
        <v>0</v>
      </c>
      <c r="U139" s="8">
        <f>'1 - Eltis SlaveVoyages'!BR139+'1 - Eltis SlaveVoyages'!BT139+'1 - Eltis SlaveVoyages'!BV139+'1 - Eltis SlaveVoyages'!CF139+'1 - Eltis SlaveVoyages'!CH139+'1 - Eltis SlaveVoyages'!CJ139+'1 - Eltis SlaveVoyages'!CL139+'1 - Eltis SlaveVoyages'!CN139+'1 - Eltis SlaveVoyages'!CP139+'1 - Eltis SlaveVoyages'!CR139+'1 - Eltis SlaveVoyages'!CT139+'1 - Eltis SlaveVoyages'!CV139+'1 - Eltis SlaveVoyages'!CX139+'1 - Eltis SlaveVoyages'!CZ139+'1 - Eltis SlaveVoyages'!DB139+'1 - Eltis SlaveVoyages'!DD139+'1 - Eltis SlaveVoyages'!DF139+'1 - Eltis SlaveVoyages'!DH139+'1 - Eltis SlaveVoyages'!DJ139+'1 - Eltis SlaveVoyages'!DL139+'1 - Eltis SlaveVoyages'!DN139+'1 - Eltis SlaveVoyages'!DP139+'1 - Eltis SlaveVoyages'!DR139+'1 - Eltis SlaveVoyages'!DT139+'1 - Eltis SlaveVoyages'!DV139+'1 - Eltis SlaveVoyages'!DX139+'1 - Eltis SlaveVoyages'!DZ139+'1 - Eltis SlaveVoyages'!EB139+'1 - Eltis SlaveVoyages'!ED139+'1 - Eltis SlaveVoyages'!EF139+'1 - Eltis SlaveVoyages'!EH139+'1 - Eltis SlaveVoyages'!EJ139+'1 - Eltis SlaveVoyages'!FP139+'1 - Eltis SlaveVoyages'!FT139+'1 - Eltis SlaveVoyages'!FV139</f>
        <v>0</v>
      </c>
      <c r="V139" s="8">
        <f>'1 - Eltis SlaveVoyages'!BS139+'1 - Eltis SlaveVoyages'!BU139+'1 - Eltis SlaveVoyages'!BW139+'1 - Eltis SlaveVoyages'!CG139+'1 - Eltis SlaveVoyages'!CI139+'1 - Eltis SlaveVoyages'!CK139+'1 - Eltis SlaveVoyages'!CM139+'1 - Eltis SlaveVoyages'!CO139+'1 - Eltis SlaveVoyages'!CQ139+'1 - Eltis SlaveVoyages'!CS139+'1 - Eltis SlaveVoyages'!CU139+'1 - Eltis SlaveVoyages'!CW139+'1 - Eltis SlaveVoyages'!CY139+'1 - Eltis SlaveVoyages'!DA139+'1 - Eltis SlaveVoyages'!DC139+'1 - Eltis SlaveVoyages'!DE139+'1 - Eltis SlaveVoyages'!DG139+'1 - Eltis SlaveVoyages'!DI139+'1 - Eltis SlaveVoyages'!DK139+'1 - Eltis SlaveVoyages'!DM139+'1 - Eltis SlaveVoyages'!DO139+'1 - Eltis SlaveVoyages'!DQ139+'1 - Eltis SlaveVoyages'!DS139+'1 - Eltis SlaveVoyages'!DU139+'1 - Eltis SlaveVoyages'!DW139+'1 - Eltis SlaveVoyages'!DY139+'1 - Eltis SlaveVoyages'!EA139+'1 - Eltis SlaveVoyages'!EC139+'1 - Eltis SlaveVoyages'!EE139+'1 - Eltis SlaveVoyages'!EG139+'1 - Eltis SlaveVoyages'!EI139+'1 - Eltis SlaveVoyages'!EK139+'1 - Eltis SlaveVoyages'!FQ139+'1 - Eltis SlaveVoyages'!FU139+'1 - Eltis SlaveVoyages'!FW139</f>
        <v>0</v>
      </c>
      <c r="X139" s="8">
        <f>'3 - Paesie'!AB61</f>
        <v>166.66666666666669</v>
      </c>
      <c r="Y139" s="8">
        <f>'3 - Paesie'!AC61</f>
        <v>176.47058823529412</v>
      </c>
      <c r="Z139" s="8">
        <f>'3 - Paesie'!AD61</f>
        <v>171.42857142857142</v>
      </c>
      <c r="AA139" s="8">
        <f>'3 - Paesie'!AE61</f>
        <v>111.368778280543</v>
      </c>
      <c r="AB139" s="8">
        <f>'3 - Paesie'!AF61</f>
        <v>124.37134210692571</v>
      </c>
      <c r="AC139" s="8">
        <f>'3 - Paesie'!AG61</f>
        <v>114.55074337427278</v>
      </c>
      <c r="AE139" s="11">
        <f t="shared" si="68"/>
        <v>2547.6666666666665</v>
      </c>
      <c r="AG139" s="51">
        <f t="shared" si="69"/>
        <v>2547.6666666666665</v>
      </c>
      <c r="AH139" s="52">
        <f t="shared" si="70"/>
        <v>2059.3687782805432</v>
      </c>
      <c r="AI139" s="52">
        <f t="shared" si="71"/>
        <v>0</v>
      </c>
      <c r="AJ139" s="52">
        <f t="shared" si="72"/>
        <v>0</v>
      </c>
      <c r="AK139" s="52">
        <f t="shared" si="73"/>
        <v>2381</v>
      </c>
      <c r="AL139" s="52">
        <f t="shared" si="74"/>
        <v>1948</v>
      </c>
      <c r="AM139" s="52">
        <f t="shared" si="75"/>
        <v>0</v>
      </c>
      <c r="AN139" s="52">
        <f t="shared" si="76"/>
        <v>0</v>
      </c>
      <c r="AO139" s="52">
        <f t="shared" si="77"/>
        <v>166.66666666666669</v>
      </c>
      <c r="AP139" s="52">
        <f t="shared" si="78"/>
        <v>111.368778280543</v>
      </c>
      <c r="AQ139" s="52">
        <f t="shared" si="79"/>
        <v>0</v>
      </c>
      <c r="AR139" s="56">
        <f t="shared" si="80"/>
        <v>2.1316282072803006E-13</v>
      </c>
      <c r="AT139" s="8" t="str">
        <f>IF('4 - Prijzen'!O143&gt;0,'4 - Prijzen'!O143,"")</f>
        <v/>
      </c>
      <c r="AU139" s="8">
        <f>IF('4 - Prijzen'!P143&gt;0,'4 - Prijzen'!P143,"")</f>
        <v>91</v>
      </c>
      <c r="AV139" s="8">
        <f>IF('4 - Prijzen'!BC143&gt;0,'4 - Prijzen'!BC143,"")</f>
        <v>217.36645877551021</v>
      </c>
      <c r="AW139" s="8">
        <f>IF('4 - Prijzen'!BD143&gt;0,'4 - Prijzen'!BD143,"")</f>
        <v>216</v>
      </c>
      <c r="AX139" s="8" t="str">
        <f>IF('4 - Prijzen'!BE143&gt;0,'4 - Prijzen'!BE143,"")</f>
        <v/>
      </c>
      <c r="AY139" s="8">
        <f>IF('4 - Prijzen'!BF143&gt;0,'4 - Prijzen'!BF143,"")</f>
        <v>254.44386007747215</v>
      </c>
      <c r="AZ139" s="8">
        <f>IF('4 - Prijzen'!BG143&gt;0,'4 - Prijzen'!BG143,"")</f>
        <v>183.41608502746197</v>
      </c>
      <c r="BA139" s="8">
        <f>IF('4 - Prijzen'!BV143&gt;0,'4 - Prijzen'!BV143,"")</f>
        <v>233.59090909090909</v>
      </c>
      <c r="BB139" s="8">
        <f>IF('4 - Prijzen'!BW143&gt;0,'4 - Prijzen'!BW143,"")</f>
        <v>216</v>
      </c>
      <c r="BE139" s="72">
        <v>91</v>
      </c>
      <c r="BF139" s="8">
        <f t="shared" si="48"/>
        <v>217.36645877551021</v>
      </c>
      <c r="BG139" s="11">
        <f t="shared" si="63"/>
        <v>233.59090909090909</v>
      </c>
      <c r="BH139" s="11"/>
      <c r="BI139" s="87">
        <f t="shared" si="82"/>
        <v>0.629</v>
      </c>
      <c r="BJ139" s="87">
        <f t="shared" si="83"/>
        <v>0.66666666666666663</v>
      </c>
      <c r="BK139" s="84">
        <f t="shared" si="81"/>
        <v>0.8763333333333333</v>
      </c>
      <c r="BL139" s="89"/>
      <c r="BM139" s="8">
        <f t="shared" si="40"/>
        <v>203167.07522222219</v>
      </c>
      <c r="BN139" s="8">
        <f t="shared" si="41"/>
        <v>0</v>
      </c>
      <c r="BO139" s="8">
        <f t="shared" si="42"/>
        <v>189876.01966666666</v>
      </c>
      <c r="BP139" s="8">
        <f t="shared" si="43"/>
        <v>13291.055555555557</v>
      </c>
      <c r="BR139" s="8">
        <f t="shared" si="49"/>
        <v>0</v>
      </c>
      <c r="BS139" s="8">
        <f t="shared" si="50"/>
        <v>398762.41800000001</v>
      </c>
      <c r="BU139" s="11">
        <f t="shared" si="64"/>
        <v>0</v>
      </c>
      <c r="BV139" s="11">
        <f t="shared" si="65"/>
        <v>208886.39833333335</v>
      </c>
      <c r="BX139" s="14">
        <f t="shared" si="59"/>
        <v>0</v>
      </c>
      <c r="BY139" s="14">
        <f t="shared" si="60"/>
        <v>0</v>
      </c>
      <c r="BZ139" s="14">
        <f t="shared" si="61"/>
        <v>0.93458066204370016</v>
      </c>
      <c r="CA139" s="14">
        <f t="shared" si="62"/>
        <v>0.94592091544986423</v>
      </c>
      <c r="CB139" s="8" t="str">
        <f t="shared" si="51"/>
        <v/>
      </c>
      <c r="CC139" s="8" t="str">
        <f t="shared" si="52"/>
        <v/>
      </c>
      <c r="CD139" s="8">
        <f t="shared" si="53"/>
        <v>223508.15378155772</v>
      </c>
      <c r="CE139" s="8">
        <f t="shared" si="54"/>
        <v>220828.60725623183</v>
      </c>
      <c r="CG139" s="11">
        <f t="shared" si="55"/>
        <v>220828.60725623183</v>
      </c>
      <c r="CH139" s="11">
        <f t="shared" si="56"/>
        <v>223508.15378155772</v>
      </c>
      <c r="CJ139" t="str">
        <f t="shared" si="66"/>
        <v/>
      </c>
      <c r="CK139">
        <f t="shared" si="67"/>
        <v>87.730532689346219</v>
      </c>
      <c r="CL139">
        <f t="shared" si="57"/>
        <v>86.67876773108668</v>
      </c>
      <c r="CM139">
        <f t="shared" si="58"/>
        <v>87.730532689346219</v>
      </c>
      <c r="CN139">
        <f t="shared" si="84"/>
        <v>90</v>
      </c>
      <c r="CO139">
        <f t="shared" si="84"/>
        <v>110</v>
      </c>
      <c r="CP139" s="8">
        <f t="shared" si="85"/>
        <v>220828.60725623183</v>
      </c>
      <c r="CQ139" s="8">
        <f t="shared" si="86"/>
        <v>223508.15378155772</v>
      </c>
    </row>
    <row r="140" spans="1:95" x14ac:dyDescent="0.25">
      <c r="A140">
        <v>1732</v>
      </c>
      <c r="B140" s="8">
        <f>'2 - Eltis SlaveAssessment'!BX140</f>
        <v>3571</v>
      </c>
      <c r="C140" s="8">
        <f>'2 - Eltis SlaveAssessment'!BY140</f>
        <v>2930</v>
      </c>
      <c r="D140" s="8">
        <f>'2 - Eltis SlaveAssessment'!AT140</f>
        <v>210</v>
      </c>
      <c r="E140" s="8">
        <f>'2 - Eltis SlaveAssessment'!AU140</f>
        <v>186</v>
      </c>
      <c r="F140" s="8">
        <f>'2 - Eltis SlaveAssessment'!AV140</f>
        <v>3361</v>
      </c>
      <c r="G140" s="8">
        <f>'2 - Eltis SlaveAssessment'!AW140</f>
        <v>2744</v>
      </c>
      <c r="H140" s="8">
        <f>'2 - Eltis SlaveAssessment'!BJ140+'2 - Eltis SlaveAssessment'!BL140+'2 - Eltis SlaveAssessment'!BN140+'2 - Eltis SlaveAssessment'!BP140+'2 - Eltis SlaveAssessment'!BR140</f>
        <v>0</v>
      </c>
      <c r="I140" s="8">
        <f>'2 - Eltis SlaveAssessment'!BK140+'2 - Eltis SlaveAssessment'!BM140+'2 - Eltis SlaveAssessment'!BO140+'2 - Eltis SlaveAssessment'!BQ140+'2 - Eltis SlaveAssessment'!BS140</f>
        <v>0</v>
      </c>
      <c r="J140" s="8">
        <f>'2 - Eltis SlaveAssessment'!N140+'2 - Eltis SlaveAssessment'!P140+'2 - Eltis SlaveAssessment'!R140+'2 - Eltis SlaveAssessment'!T140+'2 - Eltis SlaveAssessment'!V140+'2 - Eltis SlaveAssessment'!X140+'2 - Eltis SlaveAssessment'!Z140+'2 - Eltis SlaveAssessment'!AB140+'2 - Eltis SlaveAssessment'!AD140+'2 - Eltis SlaveAssessment'!AF140+'2 - Eltis SlaveAssessment'!AH140+'2 - Eltis SlaveAssessment'!AJ140+'2 - Eltis SlaveAssessment'!AL140+'2 - Eltis SlaveAssessment'!AN140+'2 - Eltis SlaveAssessment'!AP140+'2 - Eltis SlaveAssessment'!AR140+'2 - Eltis SlaveAssessment'!AX140+'2 - Eltis SlaveAssessment'!AZ140+'2 - Eltis SlaveAssessment'!BB140+'2 - Eltis SlaveAssessment'!BD140+'2 - Eltis SlaveAssessment'!BF140+'2 - Eltis SlaveAssessment'!BH140</f>
        <v>0</v>
      </c>
      <c r="K140" s="8">
        <f>'2 - Eltis SlaveAssessment'!O140+'2 - Eltis SlaveAssessment'!Q140+'2 - Eltis SlaveAssessment'!S140+'2 - Eltis SlaveAssessment'!U140+'2 - Eltis SlaveAssessment'!W140+'2 - Eltis SlaveAssessment'!Y140+'2 - Eltis SlaveAssessment'!AA140+'2 - Eltis SlaveAssessment'!AC140+'2 - Eltis SlaveAssessment'!AE140+'2 - Eltis SlaveAssessment'!AG140+'2 - Eltis SlaveAssessment'!AI140+'2 - Eltis SlaveAssessment'!AK140+'2 - Eltis SlaveAssessment'!AM140+'2 - Eltis SlaveAssessment'!AO140+'2 - Eltis SlaveAssessment'!AQ140+'2 - Eltis SlaveAssessment'!AS140+'2 - Eltis SlaveAssessment'!AY140+'2 - Eltis SlaveAssessment'!BA140+'2 - Eltis SlaveAssessment'!BC140+'2 - Eltis SlaveAssessment'!BE140+'2 - Eltis SlaveAssessment'!BG140+'2 - Eltis SlaveAssessment'!BI140</f>
        <v>0</v>
      </c>
      <c r="M140" s="8">
        <f>'1 - Eltis SlaveVoyages'!GF140</f>
        <v>2944</v>
      </c>
      <c r="N140" s="8">
        <f>'1 - Eltis SlaveVoyages'!GG140</f>
        <v>2361</v>
      </c>
      <c r="O140" s="8">
        <f>'1 - Eltis SlaveVoyages'!BZ140</f>
        <v>173</v>
      </c>
      <c r="P140" s="8">
        <f>'1 - Eltis SlaveVoyages'!CA140</f>
        <v>150</v>
      </c>
      <c r="Q140" s="8">
        <f>'1 - Eltis SlaveVoyages'!CB140</f>
        <v>2771</v>
      </c>
      <c r="R140" s="8">
        <f>'1 - Eltis SlaveVoyages'!CC140</f>
        <v>2211</v>
      </c>
      <c r="S140" s="8">
        <f>'1 - Eltis SlaveVoyages'!EL140+'1 - Eltis SlaveVoyages'!EN140+'1 - Eltis SlaveVoyages'!EP140+'1 - Eltis SlaveVoyages'!ER140+'1 - Eltis SlaveVoyages'!ET140</f>
        <v>0</v>
      </c>
      <c r="T140" s="8">
        <f>'1 - Eltis SlaveVoyages'!EM140+'1 - Eltis SlaveVoyages'!EO140+'1 - Eltis SlaveVoyages'!EQ140+'1 - Eltis SlaveVoyages'!ES140+'1 - Eltis SlaveVoyages'!EU140</f>
        <v>0</v>
      </c>
      <c r="U140" s="8">
        <f>'1 - Eltis SlaveVoyages'!BR140+'1 - Eltis SlaveVoyages'!BT140+'1 - Eltis SlaveVoyages'!BV140+'1 - Eltis SlaveVoyages'!CF140+'1 - Eltis SlaveVoyages'!CH140+'1 - Eltis SlaveVoyages'!CJ140+'1 - Eltis SlaveVoyages'!CL140+'1 - Eltis SlaveVoyages'!CN140+'1 - Eltis SlaveVoyages'!CP140+'1 - Eltis SlaveVoyages'!CR140+'1 - Eltis SlaveVoyages'!CT140+'1 - Eltis SlaveVoyages'!CV140+'1 - Eltis SlaveVoyages'!CX140+'1 - Eltis SlaveVoyages'!CZ140+'1 - Eltis SlaveVoyages'!DB140+'1 - Eltis SlaveVoyages'!DD140+'1 - Eltis SlaveVoyages'!DF140+'1 - Eltis SlaveVoyages'!DH140+'1 - Eltis SlaveVoyages'!DJ140+'1 - Eltis SlaveVoyages'!DL140+'1 - Eltis SlaveVoyages'!DN140+'1 - Eltis SlaveVoyages'!DP140+'1 - Eltis SlaveVoyages'!DR140+'1 - Eltis SlaveVoyages'!DT140+'1 - Eltis SlaveVoyages'!DV140+'1 - Eltis SlaveVoyages'!DX140+'1 - Eltis SlaveVoyages'!DZ140+'1 - Eltis SlaveVoyages'!EB140+'1 - Eltis SlaveVoyages'!ED140+'1 - Eltis SlaveVoyages'!EF140+'1 - Eltis SlaveVoyages'!EH140+'1 - Eltis SlaveVoyages'!EJ140+'1 - Eltis SlaveVoyages'!FP140+'1 - Eltis SlaveVoyages'!FT140+'1 - Eltis SlaveVoyages'!FV140</f>
        <v>0</v>
      </c>
      <c r="V140" s="8">
        <f>'1 - Eltis SlaveVoyages'!BS140+'1 - Eltis SlaveVoyages'!BU140+'1 - Eltis SlaveVoyages'!BW140+'1 - Eltis SlaveVoyages'!CG140+'1 - Eltis SlaveVoyages'!CI140+'1 - Eltis SlaveVoyages'!CK140+'1 - Eltis SlaveVoyages'!CM140+'1 - Eltis SlaveVoyages'!CO140+'1 - Eltis SlaveVoyages'!CQ140+'1 - Eltis SlaveVoyages'!CS140+'1 - Eltis SlaveVoyages'!CU140+'1 - Eltis SlaveVoyages'!CW140+'1 - Eltis SlaveVoyages'!CY140+'1 - Eltis SlaveVoyages'!DA140+'1 - Eltis SlaveVoyages'!DC140+'1 - Eltis SlaveVoyages'!DE140+'1 - Eltis SlaveVoyages'!DG140+'1 - Eltis SlaveVoyages'!DI140+'1 - Eltis SlaveVoyages'!DK140+'1 - Eltis SlaveVoyages'!DM140+'1 - Eltis SlaveVoyages'!DO140+'1 - Eltis SlaveVoyages'!DQ140+'1 - Eltis SlaveVoyages'!DS140+'1 - Eltis SlaveVoyages'!DU140+'1 - Eltis SlaveVoyages'!DW140+'1 - Eltis SlaveVoyages'!DY140+'1 - Eltis SlaveVoyages'!EA140+'1 - Eltis SlaveVoyages'!EC140+'1 - Eltis SlaveVoyages'!EE140+'1 - Eltis SlaveVoyages'!EG140+'1 - Eltis SlaveVoyages'!EI140+'1 - Eltis SlaveVoyages'!EK140+'1 - Eltis SlaveVoyages'!FQ140+'1 - Eltis SlaveVoyages'!FU140+'1 - Eltis SlaveVoyages'!FW140</f>
        <v>0</v>
      </c>
      <c r="AE140" s="11">
        <f t="shared" si="68"/>
        <v>2944</v>
      </c>
      <c r="AG140" s="51">
        <f t="shared" si="69"/>
        <v>3571</v>
      </c>
      <c r="AH140" s="52">
        <f t="shared" si="70"/>
        <v>2930</v>
      </c>
      <c r="AI140" s="52">
        <f t="shared" si="71"/>
        <v>210</v>
      </c>
      <c r="AJ140" s="52">
        <f t="shared" si="72"/>
        <v>186</v>
      </c>
      <c r="AK140" s="52">
        <f t="shared" si="73"/>
        <v>3361</v>
      </c>
      <c r="AL140" s="52">
        <f t="shared" si="74"/>
        <v>2744</v>
      </c>
      <c r="AM140" s="52">
        <f t="shared" si="75"/>
        <v>0</v>
      </c>
      <c r="AN140" s="52">
        <f t="shared" si="76"/>
        <v>0</v>
      </c>
      <c r="AO140" s="52">
        <f t="shared" si="77"/>
        <v>0</v>
      </c>
      <c r="AP140" s="52">
        <f t="shared" si="78"/>
        <v>0</v>
      </c>
      <c r="AQ140" s="52">
        <f t="shared" si="79"/>
        <v>0</v>
      </c>
      <c r="AR140" s="56">
        <f t="shared" si="80"/>
        <v>0</v>
      </c>
      <c r="AT140" s="8" t="str">
        <f>IF('4 - Prijzen'!O144&gt;0,'4 - Prijzen'!O144,"")</f>
        <v/>
      </c>
      <c r="AU140" s="8">
        <f>IF('4 - Prijzen'!P144&gt;0,'4 - Prijzen'!P144,"")</f>
        <v>91</v>
      </c>
      <c r="AV140" s="8">
        <f>IF('4 - Prijzen'!BC144&gt;0,'4 - Prijzen'!BC144,"")</f>
        <v>217.78360235827665</v>
      </c>
      <c r="AW140" s="8">
        <f>IF('4 - Prijzen'!BD144&gt;0,'4 - Prijzen'!BD144,"")</f>
        <v>216</v>
      </c>
      <c r="AX140" s="8" t="str">
        <f>IF('4 - Prijzen'!BE144&gt;0,'4 - Prijzen'!BE144,"")</f>
        <v/>
      </c>
      <c r="AY140" s="8">
        <f>IF('4 - Prijzen'!BF144&gt;0,'4 - Prijzen'!BF144,"")</f>
        <v>255.58614452226436</v>
      </c>
      <c r="AZ140" s="8">
        <f>IF('4 - Prijzen'!BG144&gt;0,'4 - Prijzen'!BG144,"")</f>
        <v>183.83193250147761</v>
      </c>
      <c r="BA140" s="8">
        <f>IF('4 - Prijzen'!BV144&gt;0,'4 - Prijzen'!BV144,"")</f>
        <v>226.57142857142858</v>
      </c>
      <c r="BB140" s="8">
        <f>IF('4 - Prijzen'!BW144&gt;0,'4 - Prijzen'!BW144,"")</f>
        <v>216</v>
      </c>
      <c r="BE140" s="72">
        <v>91</v>
      </c>
      <c r="BF140" s="8">
        <f t="shared" si="48"/>
        <v>217.78360235827665</v>
      </c>
      <c r="BG140" s="11">
        <f t="shared" si="63"/>
        <v>226.57142857142858</v>
      </c>
      <c r="BH140" s="11"/>
      <c r="BI140" s="87">
        <f t="shared" si="82"/>
        <v>0.629</v>
      </c>
      <c r="BJ140" s="87">
        <f t="shared" si="83"/>
        <v>0.66666666666666663</v>
      </c>
      <c r="BK140" s="84">
        <f t="shared" si="81"/>
        <v>0.8763333333333333</v>
      </c>
      <c r="BL140" s="89"/>
      <c r="BM140" s="8">
        <f t="shared" si="40"/>
        <v>284774.15633333335</v>
      </c>
      <c r="BN140" s="8">
        <f t="shared" si="41"/>
        <v>16746.73</v>
      </c>
      <c r="BO140" s="8">
        <f t="shared" si="42"/>
        <v>268027.42633333331</v>
      </c>
      <c r="BP140" s="8">
        <f t="shared" si="43"/>
        <v>0</v>
      </c>
      <c r="BR140" s="8">
        <f t="shared" si="49"/>
        <v>35498.29161719438</v>
      </c>
      <c r="BS140" s="8">
        <f t="shared" si="50"/>
        <v>544826.94933333329</v>
      </c>
      <c r="BU140" s="11">
        <f t="shared" si="64"/>
        <v>18751.56161719438</v>
      </c>
      <c r="BV140" s="11">
        <f t="shared" si="65"/>
        <v>276799.52299999999</v>
      </c>
      <c r="BX140" s="14">
        <f t="shared" si="59"/>
        <v>5.8807056846821616E-2</v>
      </c>
      <c r="BY140" s="14">
        <f t="shared" si="60"/>
        <v>6.3481228668941986E-2</v>
      </c>
      <c r="BZ140" s="14">
        <f t="shared" si="61"/>
        <v>0.94119294315317836</v>
      </c>
      <c r="CA140" s="14">
        <f t="shared" si="62"/>
        <v>0.93651877133105799</v>
      </c>
      <c r="CB140" s="8">
        <f t="shared" si="51"/>
        <v>318865.84064286255</v>
      </c>
      <c r="CC140" s="8">
        <f t="shared" si="52"/>
        <v>295387.5028945136</v>
      </c>
      <c r="CD140" s="8">
        <f t="shared" si="53"/>
        <v>294094.34591877414</v>
      </c>
      <c r="CE140" s="8">
        <f t="shared" si="54"/>
        <v>295562.17288265307</v>
      </c>
      <c r="CG140" s="11">
        <f t="shared" si="55"/>
        <v>294094.34591877414</v>
      </c>
      <c r="CH140" s="11">
        <f t="shared" si="56"/>
        <v>318865.84064286255</v>
      </c>
      <c r="CJ140">
        <f t="shared" si="66"/>
        <v>89.293150558068476</v>
      </c>
      <c r="CK140">
        <f t="shared" si="67"/>
        <v>82.356299613210354</v>
      </c>
      <c r="CL140">
        <f t="shared" si="57"/>
        <v>82.356299613210339</v>
      </c>
      <c r="CM140">
        <f t="shared" si="58"/>
        <v>89.293150558068476</v>
      </c>
      <c r="CN140">
        <f t="shared" si="84"/>
        <v>90</v>
      </c>
      <c r="CO140">
        <f t="shared" si="84"/>
        <v>110</v>
      </c>
      <c r="CP140" s="8">
        <f t="shared" si="85"/>
        <v>294094.34591877414</v>
      </c>
      <c r="CQ140" s="8">
        <f t="shared" si="86"/>
        <v>318865.84064286255</v>
      </c>
    </row>
    <row r="141" spans="1:95" x14ac:dyDescent="0.25">
      <c r="A141">
        <v>1733</v>
      </c>
      <c r="B141" s="8">
        <f>'2 - Eltis SlaveAssessment'!BX141</f>
        <v>3630</v>
      </c>
      <c r="C141" s="8">
        <f>'2 - Eltis SlaveAssessment'!BY141</f>
        <v>3164</v>
      </c>
      <c r="D141" s="8">
        <f>'2 - Eltis SlaveAssessment'!AT141</f>
        <v>899</v>
      </c>
      <c r="E141" s="8">
        <f>'2 - Eltis SlaveAssessment'!AU141</f>
        <v>828</v>
      </c>
      <c r="F141" s="8">
        <f>'2 - Eltis SlaveAssessment'!AV141</f>
        <v>2731</v>
      </c>
      <c r="G141" s="8">
        <f>'2 - Eltis SlaveAssessment'!AW141</f>
        <v>2336</v>
      </c>
      <c r="H141" s="8">
        <f>'2 - Eltis SlaveAssessment'!BJ141+'2 - Eltis SlaveAssessment'!BL141+'2 - Eltis SlaveAssessment'!BN141+'2 - Eltis SlaveAssessment'!BP141+'2 - Eltis SlaveAssessment'!BR141</f>
        <v>0</v>
      </c>
      <c r="I141" s="8">
        <f>'2 - Eltis SlaveAssessment'!BK141+'2 - Eltis SlaveAssessment'!BM141+'2 - Eltis SlaveAssessment'!BO141+'2 - Eltis SlaveAssessment'!BQ141+'2 - Eltis SlaveAssessment'!BS141</f>
        <v>0</v>
      </c>
      <c r="J141" s="8">
        <f>'2 - Eltis SlaveAssessment'!N141+'2 - Eltis SlaveAssessment'!P141+'2 - Eltis SlaveAssessment'!R141+'2 - Eltis SlaveAssessment'!T141+'2 - Eltis SlaveAssessment'!V141+'2 - Eltis SlaveAssessment'!X141+'2 - Eltis SlaveAssessment'!Z141+'2 - Eltis SlaveAssessment'!AB141+'2 - Eltis SlaveAssessment'!AD141+'2 - Eltis SlaveAssessment'!AF141+'2 - Eltis SlaveAssessment'!AH141+'2 - Eltis SlaveAssessment'!AJ141+'2 - Eltis SlaveAssessment'!AL141+'2 - Eltis SlaveAssessment'!AN141+'2 - Eltis SlaveAssessment'!AP141+'2 - Eltis SlaveAssessment'!AR141+'2 - Eltis SlaveAssessment'!AX141+'2 - Eltis SlaveAssessment'!AZ141+'2 - Eltis SlaveAssessment'!BB141+'2 - Eltis SlaveAssessment'!BD141+'2 - Eltis SlaveAssessment'!BF141+'2 - Eltis SlaveAssessment'!BH141</f>
        <v>0</v>
      </c>
      <c r="K141" s="8">
        <f>'2 - Eltis SlaveAssessment'!O141+'2 - Eltis SlaveAssessment'!Q141+'2 - Eltis SlaveAssessment'!S141+'2 - Eltis SlaveAssessment'!U141+'2 - Eltis SlaveAssessment'!W141+'2 - Eltis SlaveAssessment'!Y141+'2 - Eltis SlaveAssessment'!AA141+'2 - Eltis SlaveAssessment'!AC141+'2 - Eltis SlaveAssessment'!AE141+'2 - Eltis SlaveAssessment'!AG141+'2 - Eltis SlaveAssessment'!AI141+'2 - Eltis SlaveAssessment'!AK141+'2 - Eltis SlaveAssessment'!AM141+'2 - Eltis SlaveAssessment'!AO141+'2 - Eltis SlaveAssessment'!AQ141+'2 - Eltis SlaveAssessment'!AS141+'2 - Eltis SlaveAssessment'!AY141+'2 - Eltis SlaveAssessment'!BA141+'2 - Eltis SlaveAssessment'!BC141+'2 - Eltis SlaveAssessment'!BE141+'2 - Eltis SlaveAssessment'!BG141+'2 - Eltis SlaveAssessment'!BI141</f>
        <v>0</v>
      </c>
      <c r="M141" s="8">
        <f>'1 - Eltis SlaveVoyages'!GF141</f>
        <v>3004</v>
      </c>
      <c r="N141" s="8">
        <f>'1 - Eltis SlaveVoyages'!GG141</f>
        <v>2584</v>
      </c>
      <c r="O141" s="8">
        <f>'1 - Eltis SlaveVoyages'!BZ141</f>
        <v>501</v>
      </c>
      <c r="P141" s="8">
        <f>'1 - Eltis SlaveVoyages'!CA141</f>
        <v>454</v>
      </c>
      <c r="Q141" s="8">
        <f>'1 - Eltis SlaveVoyages'!CB141</f>
        <v>2503</v>
      </c>
      <c r="R141" s="8">
        <f>'1 - Eltis SlaveVoyages'!CC141</f>
        <v>2130</v>
      </c>
      <c r="S141" s="8">
        <f>'1 - Eltis SlaveVoyages'!EL141+'1 - Eltis SlaveVoyages'!EN141+'1 - Eltis SlaveVoyages'!EP141+'1 - Eltis SlaveVoyages'!ER141+'1 - Eltis SlaveVoyages'!ET141</f>
        <v>0</v>
      </c>
      <c r="T141" s="8">
        <f>'1 - Eltis SlaveVoyages'!EM141+'1 - Eltis SlaveVoyages'!EO141+'1 - Eltis SlaveVoyages'!EQ141+'1 - Eltis SlaveVoyages'!ES141+'1 - Eltis SlaveVoyages'!EU141</f>
        <v>0</v>
      </c>
      <c r="U141" s="8">
        <f>'1 - Eltis SlaveVoyages'!BR141+'1 - Eltis SlaveVoyages'!BT141+'1 - Eltis SlaveVoyages'!BV141+'1 - Eltis SlaveVoyages'!CF141+'1 - Eltis SlaveVoyages'!CH141+'1 - Eltis SlaveVoyages'!CJ141+'1 - Eltis SlaveVoyages'!CL141+'1 - Eltis SlaveVoyages'!CN141+'1 - Eltis SlaveVoyages'!CP141+'1 - Eltis SlaveVoyages'!CR141+'1 - Eltis SlaveVoyages'!CT141+'1 - Eltis SlaveVoyages'!CV141+'1 - Eltis SlaveVoyages'!CX141+'1 - Eltis SlaveVoyages'!CZ141+'1 - Eltis SlaveVoyages'!DB141+'1 - Eltis SlaveVoyages'!DD141+'1 - Eltis SlaveVoyages'!DF141+'1 - Eltis SlaveVoyages'!DH141+'1 - Eltis SlaveVoyages'!DJ141+'1 - Eltis SlaveVoyages'!DL141+'1 - Eltis SlaveVoyages'!DN141+'1 - Eltis SlaveVoyages'!DP141+'1 - Eltis SlaveVoyages'!DR141+'1 - Eltis SlaveVoyages'!DT141+'1 - Eltis SlaveVoyages'!DV141+'1 - Eltis SlaveVoyages'!DX141+'1 - Eltis SlaveVoyages'!DZ141+'1 - Eltis SlaveVoyages'!EB141+'1 - Eltis SlaveVoyages'!ED141+'1 - Eltis SlaveVoyages'!EF141+'1 - Eltis SlaveVoyages'!EH141+'1 - Eltis SlaveVoyages'!EJ141+'1 - Eltis SlaveVoyages'!FP141+'1 - Eltis SlaveVoyages'!FT141+'1 - Eltis SlaveVoyages'!FV141</f>
        <v>0</v>
      </c>
      <c r="V141" s="8">
        <f>'1 - Eltis SlaveVoyages'!BS141+'1 - Eltis SlaveVoyages'!BU141+'1 - Eltis SlaveVoyages'!BW141+'1 - Eltis SlaveVoyages'!CG141+'1 - Eltis SlaveVoyages'!CI141+'1 - Eltis SlaveVoyages'!CK141+'1 - Eltis SlaveVoyages'!CM141+'1 - Eltis SlaveVoyages'!CO141+'1 - Eltis SlaveVoyages'!CQ141+'1 - Eltis SlaveVoyages'!CS141+'1 - Eltis SlaveVoyages'!CU141+'1 - Eltis SlaveVoyages'!CW141+'1 - Eltis SlaveVoyages'!CY141+'1 - Eltis SlaveVoyages'!DA141+'1 - Eltis SlaveVoyages'!DC141+'1 - Eltis SlaveVoyages'!DE141+'1 - Eltis SlaveVoyages'!DG141+'1 - Eltis SlaveVoyages'!DI141+'1 - Eltis SlaveVoyages'!DK141+'1 - Eltis SlaveVoyages'!DM141+'1 - Eltis SlaveVoyages'!DO141+'1 - Eltis SlaveVoyages'!DQ141+'1 - Eltis SlaveVoyages'!DS141+'1 - Eltis SlaveVoyages'!DU141+'1 - Eltis SlaveVoyages'!DW141+'1 - Eltis SlaveVoyages'!DY141+'1 - Eltis SlaveVoyages'!EA141+'1 - Eltis SlaveVoyages'!EC141+'1 - Eltis SlaveVoyages'!EE141+'1 - Eltis SlaveVoyages'!EG141+'1 - Eltis SlaveVoyages'!EI141+'1 - Eltis SlaveVoyages'!EK141+'1 - Eltis SlaveVoyages'!FQ141+'1 - Eltis SlaveVoyages'!FU141+'1 - Eltis SlaveVoyages'!FW141</f>
        <v>0</v>
      </c>
      <c r="AE141" s="11">
        <f t="shared" si="68"/>
        <v>3004</v>
      </c>
      <c r="AG141" s="51">
        <f t="shared" si="69"/>
        <v>3630</v>
      </c>
      <c r="AH141" s="52">
        <f t="shared" si="70"/>
        <v>3164</v>
      </c>
      <c r="AI141" s="52">
        <f t="shared" si="71"/>
        <v>899</v>
      </c>
      <c r="AJ141" s="52">
        <f t="shared" si="72"/>
        <v>828</v>
      </c>
      <c r="AK141" s="52">
        <f t="shared" si="73"/>
        <v>2731</v>
      </c>
      <c r="AL141" s="52">
        <f t="shared" si="74"/>
        <v>2336</v>
      </c>
      <c r="AM141" s="52">
        <f t="shared" si="75"/>
        <v>0</v>
      </c>
      <c r="AN141" s="52">
        <f t="shared" si="76"/>
        <v>0</v>
      </c>
      <c r="AO141" s="52">
        <f t="shared" si="77"/>
        <v>0</v>
      </c>
      <c r="AP141" s="52">
        <f t="shared" si="78"/>
        <v>0</v>
      </c>
      <c r="AQ141" s="52">
        <f t="shared" si="79"/>
        <v>0</v>
      </c>
      <c r="AR141" s="56">
        <f t="shared" si="80"/>
        <v>0</v>
      </c>
      <c r="AT141" s="8" t="str">
        <f>IF('4 - Prijzen'!O145&gt;0,'4 - Prijzen'!O145,"")</f>
        <v/>
      </c>
      <c r="AU141" s="8">
        <f>IF('4 - Prijzen'!P145&gt;0,'4 - Prijzen'!P145,"")</f>
        <v>91</v>
      </c>
      <c r="AV141" s="8">
        <f>IF('4 - Prijzen'!BC145&gt;0,'4 - Prijzen'!BC145,"")</f>
        <v>223.0535295626822</v>
      </c>
      <c r="AW141" s="8">
        <f>IF('4 - Prijzen'!BD145&gt;0,'4 - Prijzen'!BD145,"")</f>
        <v>216</v>
      </c>
      <c r="AX141" s="8" t="str">
        <f>IF('4 - Prijzen'!BE145&gt;0,'4 - Prijzen'!BE145,"")</f>
        <v/>
      </c>
      <c r="AY141" s="8">
        <f>IF('4 - Prijzen'!BF145&gt;0,'4 - Prijzen'!BF145,"")</f>
        <v>254.82348538157871</v>
      </c>
      <c r="AZ141" s="8">
        <f>IF('4 - Prijzen'!BG145&gt;0,'4 - Prijzen'!BG145,"")</f>
        <v>185.03387065180294</v>
      </c>
      <c r="BA141" s="8">
        <f>IF('4 - Prijzen'!BV145&gt;0,'4 - Prijzen'!BV145,"")</f>
        <v>222.05</v>
      </c>
      <c r="BB141" s="8">
        <f>IF('4 - Prijzen'!BW145&gt;0,'4 - Prijzen'!BW145,"")</f>
        <v>216</v>
      </c>
      <c r="BE141" s="72">
        <v>91</v>
      </c>
      <c r="BF141" s="8">
        <f t="shared" si="48"/>
        <v>223.0535295626822</v>
      </c>
      <c r="BG141" s="11">
        <f t="shared" si="63"/>
        <v>222.05</v>
      </c>
      <c r="BH141" s="11"/>
      <c r="BI141" s="87">
        <f t="shared" si="82"/>
        <v>0.629</v>
      </c>
      <c r="BJ141" s="87">
        <f t="shared" si="83"/>
        <v>0.66666666666666663</v>
      </c>
      <c r="BK141" s="84">
        <f t="shared" si="81"/>
        <v>0.8763333333333333</v>
      </c>
      <c r="BL141" s="89"/>
      <c r="BM141" s="8">
        <f t="shared" si="40"/>
        <v>289479.19</v>
      </c>
      <c r="BN141" s="8">
        <f t="shared" si="41"/>
        <v>71691.953666666668</v>
      </c>
      <c r="BO141" s="8">
        <f t="shared" si="42"/>
        <v>217787.23633333333</v>
      </c>
      <c r="BP141" s="8">
        <f t="shared" si="43"/>
        <v>0</v>
      </c>
      <c r="BR141" s="8">
        <f t="shared" si="49"/>
        <v>161848.53326480044</v>
      </c>
      <c r="BS141" s="8">
        <f t="shared" si="50"/>
        <v>454561.81173333334</v>
      </c>
      <c r="BU141" s="11">
        <f t="shared" si="64"/>
        <v>90156.579598133772</v>
      </c>
      <c r="BV141" s="11">
        <f t="shared" si="65"/>
        <v>236774.5754</v>
      </c>
      <c r="BX141" s="14">
        <f t="shared" si="59"/>
        <v>0.24765840220385674</v>
      </c>
      <c r="BY141" s="14">
        <f t="shared" si="60"/>
        <v>0.26169405815423513</v>
      </c>
      <c r="BZ141" s="14">
        <f t="shared" si="61"/>
        <v>0.75234159779614329</v>
      </c>
      <c r="CA141" s="14">
        <f t="shared" si="62"/>
        <v>0.73830594184576481</v>
      </c>
      <c r="CB141" s="8">
        <f t="shared" si="51"/>
        <v>364036.02218156355</v>
      </c>
      <c r="CC141" s="8">
        <f t="shared" si="52"/>
        <v>344511.37421315856</v>
      </c>
      <c r="CD141" s="8">
        <f t="shared" si="53"/>
        <v>314716.84683339437</v>
      </c>
      <c r="CE141" s="8">
        <f t="shared" si="54"/>
        <v>320699.81017363013</v>
      </c>
      <c r="CG141" s="11">
        <f t="shared" si="55"/>
        <v>314716.84683339437</v>
      </c>
      <c r="CH141" s="11">
        <f t="shared" si="56"/>
        <v>364036.02218156355</v>
      </c>
      <c r="CJ141">
        <f t="shared" si="66"/>
        <v>100.28540555965937</v>
      </c>
      <c r="CK141">
        <f t="shared" si="67"/>
        <v>86.698855876968139</v>
      </c>
      <c r="CL141">
        <f t="shared" si="57"/>
        <v>86.698855876968153</v>
      </c>
      <c r="CM141">
        <f t="shared" si="58"/>
        <v>100.28540555965938</v>
      </c>
      <c r="CN141">
        <f t="shared" si="84"/>
        <v>90</v>
      </c>
      <c r="CO141">
        <f t="shared" si="84"/>
        <v>110</v>
      </c>
      <c r="CP141" s="8">
        <f t="shared" si="85"/>
        <v>314716.84683339437</v>
      </c>
      <c r="CQ141" s="8">
        <f t="shared" si="86"/>
        <v>364036.02218156355</v>
      </c>
    </row>
    <row r="142" spans="1:95" x14ac:dyDescent="0.25">
      <c r="A142">
        <v>1734</v>
      </c>
      <c r="B142" s="8">
        <f>'2 - Eltis SlaveAssessment'!BX142</f>
        <v>4680</v>
      </c>
      <c r="C142" s="8">
        <f>'2 - Eltis SlaveAssessment'!BY142</f>
        <v>3909</v>
      </c>
      <c r="D142" s="8">
        <f>'2 - Eltis SlaveAssessment'!AT142</f>
        <v>1290</v>
      </c>
      <c r="E142" s="8">
        <f>'2 - Eltis SlaveAssessment'!AU142</f>
        <v>1217</v>
      </c>
      <c r="F142" s="8">
        <f>'2 - Eltis SlaveAssessment'!AV142</f>
        <v>3390</v>
      </c>
      <c r="G142" s="8">
        <f>'2 - Eltis SlaveAssessment'!AW142</f>
        <v>2692</v>
      </c>
      <c r="H142" s="8">
        <f>'2 - Eltis SlaveAssessment'!BJ142+'2 - Eltis SlaveAssessment'!BL142+'2 - Eltis SlaveAssessment'!BN142+'2 - Eltis SlaveAssessment'!BP142+'2 - Eltis SlaveAssessment'!BR142</f>
        <v>0</v>
      </c>
      <c r="I142" s="8">
        <f>'2 - Eltis SlaveAssessment'!BK142+'2 - Eltis SlaveAssessment'!BM142+'2 - Eltis SlaveAssessment'!BO142+'2 - Eltis SlaveAssessment'!BQ142+'2 - Eltis SlaveAssessment'!BS142</f>
        <v>0</v>
      </c>
      <c r="J142" s="8">
        <f>'2 - Eltis SlaveAssessment'!N142+'2 - Eltis SlaveAssessment'!P142+'2 - Eltis SlaveAssessment'!R142+'2 - Eltis SlaveAssessment'!T142+'2 - Eltis SlaveAssessment'!V142+'2 - Eltis SlaveAssessment'!X142+'2 - Eltis SlaveAssessment'!Z142+'2 - Eltis SlaveAssessment'!AB142+'2 - Eltis SlaveAssessment'!AD142+'2 - Eltis SlaveAssessment'!AF142+'2 - Eltis SlaveAssessment'!AH142+'2 - Eltis SlaveAssessment'!AJ142+'2 - Eltis SlaveAssessment'!AL142+'2 - Eltis SlaveAssessment'!AN142+'2 - Eltis SlaveAssessment'!AP142+'2 - Eltis SlaveAssessment'!AR142+'2 - Eltis SlaveAssessment'!AX142+'2 - Eltis SlaveAssessment'!AZ142+'2 - Eltis SlaveAssessment'!BB142+'2 - Eltis SlaveAssessment'!BD142+'2 - Eltis SlaveAssessment'!BF142+'2 - Eltis SlaveAssessment'!BH142</f>
        <v>0</v>
      </c>
      <c r="K142" s="8">
        <f>'2 - Eltis SlaveAssessment'!O142+'2 - Eltis SlaveAssessment'!Q142+'2 - Eltis SlaveAssessment'!S142+'2 - Eltis SlaveAssessment'!U142+'2 - Eltis SlaveAssessment'!W142+'2 - Eltis SlaveAssessment'!Y142+'2 - Eltis SlaveAssessment'!AA142+'2 - Eltis SlaveAssessment'!AC142+'2 - Eltis SlaveAssessment'!AE142+'2 - Eltis SlaveAssessment'!AG142+'2 - Eltis SlaveAssessment'!AI142+'2 - Eltis SlaveAssessment'!AK142+'2 - Eltis SlaveAssessment'!AM142+'2 - Eltis SlaveAssessment'!AO142+'2 - Eltis SlaveAssessment'!AQ142+'2 - Eltis SlaveAssessment'!AS142+'2 - Eltis SlaveAssessment'!AY142+'2 - Eltis SlaveAssessment'!BA142+'2 - Eltis SlaveAssessment'!BC142+'2 - Eltis SlaveAssessment'!BE142+'2 - Eltis SlaveAssessment'!BG142+'2 - Eltis SlaveAssessment'!BI142</f>
        <v>0</v>
      </c>
      <c r="M142" s="8">
        <f>'1 - Eltis SlaveVoyages'!GF142</f>
        <v>2953</v>
      </c>
      <c r="N142" s="8">
        <f>'1 - Eltis SlaveVoyages'!GG142</f>
        <v>2321</v>
      </c>
      <c r="O142" s="8">
        <f>'1 - Eltis SlaveVoyages'!BZ142</f>
        <v>223</v>
      </c>
      <c r="P142" s="8">
        <f>'1 - Eltis SlaveVoyages'!CA142</f>
        <v>205</v>
      </c>
      <c r="Q142" s="8">
        <f>'1 - Eltis SlaveVoyages'!CB142</f>
        <v>2730</v>
      </c>
      <c r="R142" s="8">
        <f>'1 - Eltis SlaveVoyages'!CC142</f>
        <v>2116</v>
      </c>
      <c r="S142" s="8">
        <f>'1 - Eltis SlaveVoyages'!EL142+'1 - Eltis SlaveVoyages'!EN142+'1 - Eltis SlaveVoyages'!EP142+'1 - Eltis SlaveVoyages'!ER142+'1 - Eltis SlaveVoyages'!ET142</f>
        <v>0</v>
      </c>
      <c r="T142" s="8">
        <f>'1 - Eltis SlaveVoyages'!EM142+'1 - Eltis SlaveVoyages'!EO142+'1 - Eltis SlaveVoyages'!EQ142+'1 - Eltis SlaveVoyages'!ES142+'1 - Eltis SlaveVoyages'!EU142</f>
        <v>0</v>
      </c>
      <c r="U142" s="8">
        <f>'1 - Eltis SlaveVoyages'!BR142+'1 - Eltis SlaveVoyages'!BT142+'1 - Eltis SlaveVoyages'!BV142+'1 - Eltis SlaveVoyages'!CF142+'1 - Eltis SlaveVoyages'!CH142+'1 - Eltis SlaveVoyages'!CJ142+'1 - Eltis SlaveVoyages'!CL142+'1 - Eltis SlaveVoyages'!CN142+'1 - Eltis SlaveVoyages'!CP142+'1 - Eltis SlaveVoyages'!CR142+'1 - Eltis SlaveVoyages'!CT142+'1 - Eltis SlaveVoyages'!CV142+'1 - Eltis SlaveVoyages'!CX142+'1 - Eltis SlaveVoyages'!CZ142+'1 - Eltis SlaveVoyages'!DB142+'1 - Eltis SlaveVoyages'!DD142+'1 - Eltis SlaveVoyages'!DF142+'1 - Eltis SlaveVoyages'!DH142+'1 - Eltis SlaveVoyages'!DJ142+'1 - Eltis SlaveVoyages'!DL142+'1 - Eltis SlaveVoyages'!DN142+'1 - Eltis SlaveVoyages'!DP142+'1 - Eltis SlaveVoyages'!DR142+'1 - Eltis SlaveVoyages'!DT142+'1 - Eltis SlaveVoyages'!DV142+'1 - Eltis SlaveVoyages'!DX142+'1 - Eltis SlaveVoyages'!DZ142+'1 - Eltis SlaveVoyages'!EB142+'1 - Eltis SlaveVoyages'!ED142+'1 - Eltis SlaveVoyages'!EF142+'1 - Eltis SlaveVoyages'!EH142+'1 - Eltis SlaveVoyages'!EJ142+'1 - Eltis SlaveVoyages'!FP142+'1 - Eltis SlaveVoyages'!FT142+'1 - Eltis SlaveVoyages'!FV142</f>
        <v>0</v>
      </c>
      <c r="V142" s="8">
        <f>'1 - Eltis SlaveVoyages'!BS142+'1 - Eltis SlaveVoyages'!BU142+'1 - Eltis SlaveVoyages'!BW142+'1 - Eltis SlaveVoyages'!CG142+'1 - Eltis SlaveVoyages'!CI142+'1 - Eltis SlaveVoyages'!CK142+'1 - Eltis SlaveVoyages'!CM142+'1 - Eltis SlaveVoyages'!CO142+'1 - Eltis SlaveVoyages'!CQ142+'1 - Eltis SlaveVoyages'!CS142+'1 - Eltis SlaveVoyages'!CU142+'1 - Eltis SlaveVoyages'!CW142+'1 - Eltis SlaveVoyages'!CY142+'1 - Eltis SlaveVoyages'!DA142+'1 - Eltis SlaveVoyages'!DC142+'1 - Eltis SlaveVoyages'!DE142+'1 - Eltis SlaveVoyages'!DG142+'1 - Eltis SlaveVoyages'!DI142+'1 - Eltis SlaveVoyages'!DK142+'1 - Eltis SlaveVoyages'!DM142+'1 - Eltis SlaveVoyages'!DO142+'1 - Eltis SlaveVoyages'!DQ142+'1 - Eltis SlaveVoyages'!DS142+'1 - Eltis SlaveVoyages'!DU142+'1 - Eltis SlaveVoyages'!DW142+'1 - Eltis SlaveVoyages'!DY142+'1 - Eltis SlaveVoyages'!EA142+'1 - Eltis SlaveVoyages'!EC142+'1 - Eltis SlaveVoyages'!EE142+'1 - Eltis SlaveVoyages'!EG142+'1 - Eltis SlaveVoyages'!EI142+'1 - Eltis SlaveVoyages'!EK142+'1 - Eltis SlaveVoyages'!FQ142+'1 - Eltis SlaveVoyages'!FU142+'1 - Eltis SlaveVoyages'!FW142</f>
        <v>0</v>
      </c>
      <c r="AE142" s="11">
        <f t="shared" si="68"/>
        <v>2953</v>
      </c>
      <c r="AG142" s="51">
        <f t="shared" si="69"/>
        <v>4680</v>
      </c>
      <c r="AH142" s="52">
        <f t="shared" si="70"/>
        <v>3909</v>
      </c>
      <c r="AI142" s="52">
        <f t="shared" si="71"/>
        <v>1290</v>
      </c>
      <c r="AJ142" s="52">
        <f t="shared" si="72"/>
        <v>1217</v>
      </c>
      <c r="AK142" s="52">
        <f t="shared" si="73"/>
        <v>3390</v>
      </c>
      <c r="AL142" s="52">
        <f t="shared" si="74"/>
        <v>2692</v>
      </c>
      <c r="AM142" s="52">
        <f t="shared" si="75"/>
        <v>0</v>
      </c>
      <c r="AN142" s="52">
        <f t="shared" si="76"/>
        <v>0</v>
      </c>
      <c r="AO142" s="52">
        <f t="shared" si="77"/>
        <v>0</v>
      </c>
      <c r="AP142" s="52">
        <f t="shared" si="78"/>
        <v>0</v>
      </c>
      <c r="AQ142" s="52">
        <f t="shared" si="79"/>
        <v>0</v>
      </c>
      <c r="AR142" s="56">
        <f t="shared" si="80"/>
        <v>0</v>
      </c>
      <c r="AT142" s="8" t="str">
        <f>IF('4 - Prijzen'!O146&gt;0,'4 - Prijzen'!O146,"")</f>
        <v/>
      </c>
      <c r="AU142" s="8">
        <f>IF('4 - Prijzen'!P146&gt;0,'4 - Prijzen'!P146,"")</f>
        <v>91</v>
      </c>
      <c r="AV142" s="8">
        <f>IF('4 - Prijzen'!BC146&gt;0,'4 - Prijzen'!BC146,"")</f>
        <v>218.30774857142856</v>
      </c>
      <c r="AW142" s="8">
        <f>IF('4 - Prijzen'!BD146&gt;0,'4 - Prijzen'!BD146,"")</f>
        <v>216</v>
      </c>
      <c r="AX142" s="8" t="str">
        <f>IF('4 - Prijzen'!BE146&gt;0,'4 - Prijzen'!BE146,"")</f>
        <v/>
      </c>
      <c r="AY142" s="8">
        <f>IF('4 - Prijzen'!BF146&gt;0,'4 - Prijzen'!BF146,"")</f>
        <v>260.65691122014982</v>
      </c>
      <c r="AZ142" s="8">
        <f>IF('4 - Prijzen'!BG146&gt;0,'4 - Prijzen'!BG146,"")</f>
        <v>185.32390927775424</v>
      </c>
      <c r="BA142" s="8">
        <f>IF('4 - Prijzen'!BV146&gt;0,'4 - Prijzen'!BV146,"")</f>
        <v>225.5</v>
      </c>
      <c r="BB142" s="8">
        <f>IF('4 - Prijzen'!BW146&gt;0,'4 - Prijzen'!BW146,"")</f>
        <v>216</v>
      </c>
      <c r="BE142" s="72">
        <v>91</v>
      </c>
      <c r="BF142" s="8">
        <f t="shared" si="48"/>
        <v>218.30774857142856</v>
      </c>
      <c r="BG142" s="11">
        <f t="shared" si="63"/>
        <v>225.5</v>
      </c>
      <c r="BH142" s="11"/>
      <c r="BI142" s="87">
        <f t="shared" si="82"/>
        <v>0.629</v>
      </c>
      <c r="BJ142" s="87">
        <f t="shared" si="83"/>
        <v>0.66666666666666663</v>
      </c>
      <c r="BK142" s="84">
        <f t="shared" si="81"/>
        <v>0.8763333333333333</v>
      </c>
      <c r="BL142" s="89"/>
      <c r="BM142" s="8">
        <f t="shared" si="40"/>
        <v>373212.83999999997</v>
      </c>
      <c r="BN142" s="8">
        <f t="shared" si="41"/>
        <v>102872.76999999999</v>
      </c>
      <c r="BO142" s="8">
        <f t="shared" si="42"/>
        <v>270340.07</v>
      </c>
      <c r="BP142" s="8">
        <f t="shared" si="43"/>
        <v>0</v>
      </c>
      <c r="BR142" s="8">
        <f t="shared" si="49"/>
        <v>232824.7044666819</v>
      </c>
      <c r="BS142" s="8">
        <f t="shared" si="50"/>
        <v>531974.64466666663</v>
      </c>
      <c r="BU142" s="11">
        <f t="shared" si="64"/>
        <v>129951.93446668191</v>
      </c>
      <c r="BV142" s="11">
        <f t="shared" si="65"/>
        <v>261634.57466666662</v>
      </c>
      <c r="BX142" s="14">
        <f t="shared" si="59"/>
        <v>0.27564102564102566</v>
      </c>
      <c r="BY142" s="14">
        <f t="shared" si="60"/>
        <v>0.31133282169352777</v>
      </c>
      <c r="BZ142" s="14">
        <f t="shared" si="61"/>
        <v>0.72435897435897434</v>
      </c>
      <c r="CA142" s="14">
        <f t="shared" si="62"/>
        <v>0.68866717830647228</v>
      </c>
      <c r="CB142" s="8">
        <f t="shared" si="51"/>
        <v>471453.52969307854</v>
      </c>
      <c r="CC142" s="8">
        <f t="shared" si="52"/>
        <v>417405.18638476543</v>
      </c>
      <c r="CD142" s="8">
        <f t="shared" si="53"/>
        <v>361194.63405309728</v>
      </c>
      <c r="CE142" s="8">
        <f t="shared" si="54"/>
        <v>379914.395383358</v>
      </c>
      <c r="CG142" s="11">
        <f t="shared" si="55"/>
        <v>361194.63405309728</v>
      </c>
      <c r="CH142" s="11">
        <f t="shared" si="56"/>
        <v>471453.52969307854</v>
      </c>
      <c r="CJ142">
        <f t="shared" si="66"/>
        <v>100.73793369510226</v>
      </c>
      <c r="CK142">
        <f t="shared" si="67"/>
        <v>77.178340609636166</v>
      </c>
      <c r="CL142">
        <f t="shared" si="57"/>
        <v>77.178340609636166</v>
      </c>
      <c r="CM142">
        <f t="shared" si="58"/>
        <v>100.73793369510226</v>
      </c>
      <c r="CN142">
        <f t="shared" si="84"/>
        <v>90</v>
      </c>
      <c r="CO142">
        <f t="shared" si="84"/>
        <v>110</v>
      </c>
      <c r="CP142" s="8">
        <f t="shared" si="85"/>
        <v>361194.63405309728</v>
      </c>
      <c r="CQ142" s="8">
        <f t="shared" si="86"/>
        <v>471453.52969307854</v>
      </c>
    </row>
    <row r="143" spans="1:95" x14ac:dyDescent="0.25">
      <c r="A143">
        <v>1735</v>
      </c>
      <c r="B143" s="8">
        <f>'2 - Eltis SlaveAssessment'!BX143</f>
        <v>5017</v>
      </c>
      <c r="C143" s="8">
        <f>'2 - Eltis SlaveAssessment'!BY143</f>
        <v>3690</v>
      </c>
      <c r="D143" s="8">
        <f>'2 - Eltis SlaveAssessment'!AT143</f>
        <v>864</v>
      </c>
      <c r="E143" s="8">
        <f>'2 - Eltis SlaveAssessment'!AU143</f>
        <v>774</v>
      </c>
      <c r="F143" s="8">
        <f>'2 - Eltis SlaveAssessment'!AV143</f>
        <v>4153</v>
      </c>
      <c r="G143" s="8">
        <f>'2 - Eltis SlaveAssessment'!AW143</f>
        <v>2916</v>
      </c>
      <c r="H143" s="8">
        <f>'2 - Eltis SlaveAssessment'!BJ143+'2 - Eltis SlaveAssessment'!BL143+'2 - Eltis SlaveAssessment'!BN143+'2 - Eltis SlaveAssessment'!BP143+'2 - Eltis SlaveAssessment'!BR143</f>
        <v>0</v>
      </c>
      <c r="I143" s="8">
        <f>'2 - Eltis SlaveAssessment'!BK143+'2 - Eltis SlaveAssessment'!BM143+'2 - Eltis SlaveAssessment'!BO143+'2 - Eltis SlaveAssessment'!BQ143+'2 - Eltis SlaveAssessment'!BS143</f>
        <v>0</v>
      </c>
      <c r="J143" s="8">
        <f>'2 - Eltis SlaveAssessment'!N143+'2 - Eltis SlaveAssessment'!P143+'2 - Eltis SlaveAssessment'!R143+'2 - Eltis SlaveAssessment'!T143+'2 - Eltis SlaveAssessment'!V143+'2 - Eltis SlaveAssessment'!X143+'2 - Eltis SlaveAssessment'!Z143+'2 - Eltis SlaveAssessment'!AB143+'2 - Eltis SlaveAssessment'!AD143+'2 - Eltis SlaveAssessment'!AF143+'2 - Eltis SlaveAssessment'!AH143+'2 - Eltis SlaveAssessment'!AJ143+'2 - Eltis SlaveAssessment'!AL143+'2 - Eltis SlaveAssessment'!AN143+'2 - Eltis SlaveAssessment'!AP143+'2 - Eltis SlaveAssessment'!AR143+'2 - Eltis SlaveAssessment'!AX143+'2 - Eltis SlaveAssessment'!AZ143+'2 - Eltis SlaveAssessment'!BB143+'2 - Eltis SlaveAssessment'!BD143+'2 - Eltis SlaveAssessment'!BF143+'2 - Eltis SlaveAssessment'!BH143</f>
        <v>0</v>
      </c>
      <c r="K143" s="8">
        <f>'2 - Eltis SlaveAssessment'!O143+'2 - Eltis SlaveAssessment'!Q143+'2 - Eltis SlaveAssessment'!S143+'2 - Eltis SlaveAssessment'!U143+'2 - Eltis SlaveAssessment'!W143+'2 - Eltis SlaveAssessment'!Y143+'2 - Eltis SlaveAssessment'!AA143+'2 - Eltis SlaveAssessment'!AC143+'2 - Eltis SlaveAssessment'!AE143+'2 - Eltis SlaveAssessment'!AG143+'2 - Eltis SlaveAssessment'!AI143+'2 - Eltis SlaveAssessment'!AK143+'2 - Eltis SlaveAssessment'!AM143+'2 - Eltis SlaveAssessment'!AO143+'2 - Eltis SlaveAssessment'!AQ143+'2 - Eltis SlaveAssessment'!AS143+'2 - Eltis SlaveAssessment'!AY143+'2 - Eltis SlaveAssessment'!BA143+'2 - Eltis SlaveAssessment'!BC143+'2 - Eltis SlaveAssessment'!BE143+'2 - Eltis SlaveAssessment'!BG143+'2 - Eltis SlaveAssessment'!BI143</f>
        <v>0</v>
      </c>
      <c r="M143" s="8">
        <f>'1 - Eltis SlaveVoyages'!GF143</f>
        <v>4101</v>
      </c>
      <c r="N143" s="8">
        <f>'1 - Eltis SlaveVoyages'!GG143</f>
        <v>3133</v>
      </c>
      <c r="O143" s="8">
        <f>'1 - Eltis SlaveVoyages'!BZ143</f>
        <v>760</v>
      </c>
      <c r="P143" s="8">
        <f>'1 - Eltis SlaveVoyages'!CA143</f>
        <v>657</v>
      </c>
      <c r="Q143" s="8">
        <f>'1 - Eltis SlaveVoyages'!CB143</f>
        <v>3341</v>
      </c>
      <c r="R143" s="8">
        <f>'1 - Eltis SlaveVoyages'!CC143</f>
        <v>2476</v>
      </c>
      <c r="S143" s="8">
        <f>'1 - Eltis SlaveVoyages'!EL143+'1 - Eltis SlaveVoyages'!EN143+'1 - Eltis SlaveVoyages'!EP143+'1 - Eltis SlaveVoyages'!ER143+'1 - Eltis SlaveVoyages'!ET143</f>
        <v>0</v>
      </c>
      <c r="T143" s="8">
        <f>'1 - Eltis SlaveVoyages'!EM143+'1 - Eltis SlaveVoyages'!EO143+'1 - Eltis SlaveVoyages'!EQ143+'1 - Eltis SlaveVoyages'!ES143+'1 - Eltis SlaveVoyages'!EU143</f>
        <v>0</v>
      </c>
      <c r="U143" s="8">
        <f>'1 - Eltis SlaveVoyages'!BR143+'1 - Eltis SlaveVoyages'!BT143+'1 - Eltis SlaveVoyages'!BV143+'1 - Eltis SlaveVoyages'!CF143+'1 - Eltis SlaveVoyages'!CH143+'1 - Eltis SlaveVoyages'!CJ143+'1 - Eltis SlaveVoyages'!CL143+'1 - Eltis SlaveVoyages'!CN143+'1 - Eltis SlaveVoyages'!CP143+'1 - Eltis SlaveVoyages'!CR143+'1 - Eltis SlaveVoyages'!CT143+'1 - Eltis SlaveVoyages'!CV143+'1 - Eltis SlaveVoyages'!CX143+'1 - Eltis SlaveVoyages'!CZ143+'1 - Eltis SlaveVoyages'!DB143+'1 - Eltis SlaveVoyages'!DD143+'1 - Eltis SlaveVoyages'!DF143+'1 - Eltis SlaveVoyages'!DH143+'1 - Eltis SlaveVoyages'!DJ143+'1 - Eltis SlaveVoyages'!DL143+'1 - Eltis SlaveVoyages'!DN143+'1 - Eltis SlaveVoyages'!DP143+'1 - Eltis SlaveVoyages'!DR143+'1 - Eltis SlaveVoyages'!DT143+'1 - Eltis SlaveVoyages'!DV143+'1 - Eltis SlaveVoyages'!DX143+'1 - Eltis SlaveVoyages'!DZ143+'1 - Eltis SlaveVoyages'!EB143+'1 - Eltis SlaveVoyages'!ED143+'1 - Eltis SlaveVoyages'!EF143+'1 - Eltis SlaveVoyages'!EH143+'1 - Eltis SlaveVoyages'!EJ143+'1 - Eltis SlaveVoyages'!FP143+'1 - Eltis SlaveVoyages'!FT143+'1 - Eltis SlaveVoyages'!FV143</f>
        <v>0</v>
      </c>
      <c r="V143" s="8">
        <f>'1 - Eltis SlaveVoyages'!BS143+'1 - Eltis SlaveVoyages'!BU143+'1 - Eltis SlaveVoyages'!BW143+'1 - Eltis SlaveVoyages'!CG143+'1 - Eltis SlaveVoyages'!CI143+'1 - Eltis SlaveVoyages'!CK143+'1 - Eltis SlaveVoyages'!CM143+'1 - Eltis SlaveVoyages'!CO143+'1 - Eltis SlaveVoyages'!CQ143+'1 - Eltis SlaveVoyages'!CS143+'1 - Eltis SlaveVoyages'!CU143+'1 - Eltis SlaveVoyages'!CW143+'1 - Eltis SlaveVoyages'!CY143+'1 - Eltis SlaveVoyages'!DA143+'1 - Eltis SlaveVoyages'!DC143+'1 - Eltis SlaveVoyages'!DE143+'1 - Eltis SlaveVoyages'!DG143+'1 - Eltis SlaveVoyages'!DI143+'1 - Eltis SlaveVoyages'!DK143+'1 - Eltis SlaveVoyages'!DM143+'1 - Eltis SlaveVoyages'!DO143+'1 - Eltis SlaveVoyages'!DQ143+'1 - Eltis SlaveVoyages'!DS143+'1 - Eltis SlaveVoyages'!DU143+'1 - Eltis SlaveVoyages'!DW143+'1 - Eltis SlaveVoyages'!DY143+'1 - Eltis SlaveVoyages'!EA143+'1 - Eltis SlaveVoyages'!EC143+'1 - Eltis SlaveVoyages'!EE143+'1 - Eltis SlaveVoyages'!EG143+'1 - Eltis SlaveVoyages'!EI143+'1 - Eltis SlaveVoyages'!EK143+'1 - Eltis SlaveVoyages'!FQ143+'1 - Eltis SlaveVoyages'!FU143+'1 - Eltis SlaveVoyages'!FW143</f>
        <v>0</v>
      </c>
      <c r="AE143" s="11">
        <f t="shared" si="68"/>
        <v>4101</v>
      </c>
      <c r="AG143" s="51">
        <f t="shared" si="69"/>
        <v>5017</v>
      </c>
      <c r="AH143" s="52">
        <f t="shared" si="70"/>
        <v>3690</v>
      </c>
      <c r="AI143" s="52">
        <f t="shared" si="71"/>
        <v>864</v>
      </c>
      <c r="AJ143" s="52">
        <f t="shared" si="72"/>
        <v>774</v>
      </c>
      <c r="AK143" s="52">
        <f t="shared" si="73"/>
        <v>4153</v>
      </c>
      <c r="AL143" s="52">
        <f t="shared" si="74"/>
        <v>2916</v>
      </c>
      <c r="AM143" s="52">
        <f t="shared" si="75"/>
        <v>0</v>
      </c>
      <c r="AN143" s="52">
        <f t="shared" si="76"/>
        <v>0</v>
      </c>
      <c r="AO143" s="52">
        <f t="shared" si="77"/>
        <v>0</v>
      </c>
      <c r="AP143" s="52">
        <f t="shared" si="78"/>
        <v>0</v>
      </c>
      <c r="AQ143" s="52">
        <f t="shared" si="79"/>
        <v>0</v>
      </c>
      <c r="AR143" s="56">
        <f t="shared" si="80"/>
        <v>0</v>
      </c>
      <c r="AT143" s="8" t="str">
        <f>IF('4 - Prijzen'!O147&gt;0,'4 - Prijzen'!O147,"")</f>
        <v/>
      </c>
      <c r="AU143" s="8">
        <f>IF('4 - Prijzen'!P147&gt;0,'4 - Prijzen'!P147,"")</f>
        <v>91</v>
      </c>
      <c r="AV143" s="8" t="str">
        <f>IF('4 - Prijzen'!BC147&gt;0,'4 - Prijzen'!BC147,"")</f>
        <v/>
      </c>
      <c r="AW143" s="8">
        <f>IF('4 - Prijzen'!BD147&gt;0,'4 - Prijzen'!BD147,"")</f>
        <v>216</v>
      </c>
      <c r="AX143" s="8" t="str">
        <f>IF('4 - Prijzen'!BE147&gt;0,'4 - Prijzen'!BE147,"")</f>
        <v/>
      </c>
      <c r="AY143" s="8">
        <f>IF('4 - Prijzen'!BF147&gt;0,'4 - Prijzen'!BF147,"")</f>
        <v>322.55693985733467</v>
      </c>
      <c r="AZ143" s="8">
        <f>IF('4 - Prijzen'!BG147&gt;0,'4 - Prijzen'!BG147,"")</f>
        <v>215.42277594293387</v>
      </c>
      <c r="BA143" s="8">
        <f>IF('4 - Prijzen'!BV147&gt;0,'4 - Prijzen'!BV147,"")</f>
        <v>217.27777777777777</v>
      </c>
      <c r="BB143" s="8">
        <f>IF('4 - Prijzen'!BW147&gt;0,'4 - Prijzen'!BW147,"")</f>
        <v>216</v>
      </c>
      <c r="BE143" s="72">
        <v>91</v>
      </c>
      <c r="BF143" s="73">
        <v>220</v>
      </c>
      <c r="BG143" s="11">
        <f t="shared" si="63"/>
        <v>217.27777777777777</v>
      </c>
      <c r="BH143" s="11"/>
      <c r="BI143" s="87">
        <f t="shared" si="82"/>
        <v>0.629</v>
      </c>
      <c r="BJ143" s="87">
        <f t="shared" si="83"/>
        <v>0.66666666666666663</v>
      </c>
      <c r="BK143" s="84">
        <f t="shared" si="81"/>
        <v>0.8763333333333333</v>
      </c>
      <c r="BL143" s="89"/>
      <c r="BM143" s="8">
        <f t="shared" si="40"/>
        <v>400087.35433333332</v>
      </c>
      <c r="BN143" s="8">
        <f t="shared" si="41"/>
        <v>68900.831999999995</v>
      </c>
      <c r="BO143" s="8">
        <f t="shared" si="42"/>
        <v>331186.52233333333</v>
      </c>
      <c r="BP143" s="8">
        <f t="shared" si="43"/>
        <v>0</v>
      </c>
      <c r="BR143" s="8">
        <f t="shared" si="49"/>
        <v>149222.04</v>
      </c>
      <c r="BS143" s="8">
        <f t="shared" si="50"/>
        <v>555229.02599999995</v>
      </c>
      <c r="BU143" s="11">
        <f t="shared" si="64"/>
        <v>80321.208000000013</v>
      </c>
      <c r="BV143" s="11">
        <f t="shared" si="65"/>
        <v>224042.50366666663</v>
      </c>
      <c r="BX143" s="14">
        <f t="shared" si="59"/>
        <v>0.17221447079928243</v>
      </c>
      <c r="BY143" s="14">
        <f t="shared" si="60"/>
        <v>0.2097560975609756</v>
      </c>
      <c r="BZ143" s="14">
        <f t="shared" si="61"/>
        <v>0.82778552920071757</v>
      </c>
      <c r="CA143" s="14">
        <f t="shared" si="62"/>
        <v>0.79024390243902443</v>
      </c>
      <c r="CB143" s="8">
        <f t="shared" si="51"/>
        <v>466402.19969444454</v>
      </c>
      <c r="CC143" s="8">
        <f t="shared" si="52"/>
        <v>382926.68930232566</v>
      </c>
      <c r="CD143" s="8">
        <f t="shared" si="53"/>
        <v>270652.83912729751</v>
      </c>
      <c r="CE143" s="8">
        <f t="shared" si="54"/>
        <v>283510.57562757196</v>
      </c>
      <c r="CG143" s="11">
        <f t="shared" si="55"/>
        <v>270652.83912729751</v>
      </c>
      <c r="CH143" s="11">
        <f t="shared" si="56"/>
        <v>466402.19969444454</v>
      </c>
      <c r="CJ143">
        <f t="shared" si="66"/>
        <v>92.964361111111131</v>
      </c>
      <c r="CK143">
        <f t="shared" si="67"/>
        <v>53.947147523878314</v>
      </c>
      <c r="CL143">
        <f t="shared" si="57"/>
        <v>53.947147523878314</v>
      </c>
      <c r="CM143">
        <f t="shared" si="58"/>
        <v>92.964361111111131</v>
      </c>
      <c r="CN143">
        <f t="shared" si="84"/>
        <v>90</v>
      </c>
      <c r="CO143">
        <f t="shared" si="84"/>
        <v>110</v>
      </c>
      <c r="CP143" s="8">
        <f t="shared" si="85"/>
        <v>270652.83912729751</v>
      </c>
      <c r="CQ143" s="8">
        <f t="shared" si="86"/>
        <v>466402.19969444454</v>
      </c>
    </row>
    <row r="144" spans="1:95" x14ac:dyDescent="0.25">
      <c r="A144">
        <v>1736</v>
      </c>
      <c r="B144" s="8">
        <f>'2 - Eltis SlaveAssessment'!BX144</f>
        <v>3900</v>
      </c>
      <c r="C144" s="8">
        <f>'2 - Eltis SlaveAssessment'!BY144</f>
        <v>3448</v>
      </c>
      <c r="D144" s="8">
        <f>'2 - Eltis SlaveAssessment'!AT144</f>
        <v>0</v>
      </c>
      <c r="E144" s="8">
        <f>'2 - Eltis SlaveAssessment'!AU144</f>
        <v>0</v>
      </c>
      <c r="F144" s="8">
        <f>'2 - Eltis SlaveAssessment'!AV144</f>
        <v>3900</v>
      </c>
      <c r="G144" s="8">
        <f>'2 - Eltis SlaveAssessment'!AW144</f>
        <v>3448</v>
      </c>
      <c r="H144" s="8">
        <f>'2 - Eltis SlaveAssessment'!BJ144+'2 - Eltis SlaveAssessment'!BL144+'2 - Eltis SlaveAssessment'!BN144+'2 - Eltis SlaveAssessment'!BP144+'2 - Eltis SlaveAssessment'!BR144</f>
        <v>0</v>
      </c>
      <c r="I144" s="8">
        <f>'2 - Eltis SlaveAssessment'!BK144+'2 - Eltis SlaveAssessment'!BM144+'2 - Eltis SlaveAssessment'!BO144+'2 - Eltis SlaveAssessment'!BQ144+'2 - Eltis SlaveAssessment'!BS144</f>
        <v>0</v>
      </c>
      <c r="J144" s="8">
        <f>'2 - Eltis SlaveAssessment'!N144+'2 - Eltis SlaveAssessment'!P144+'2 - Eltis SlaveAssessment'!R144+'2 - Eltis SlaveAssessment'!T144+'2 - Eltis SlaveAssessment'!V144+'2 - Eltis SlaveAssessment'!X144+'2 - Eltis SlaveAssessment'!Z144+'2 - Eltis SlaveAssessment'!AB144+'2 - Eltis SlaveAssessment'!AD144+'2 - Eltis SlaveAssessment'!AF144+'2 - Eltis SlaveAssessment'!AH144+'2 - Eltis SlaveAssessment'!AJ144+'2 - Eltis SlaveAssessment'!AL144+'2 - Eltis SlaveAssessment'!AN144+'2 - Eltis SlaveAssessment'!AP144+'2 - Eltis SlaveAssessment'!AR144+'2 - Eltis SlaveAssessment'!AX144+'2 - Eltis SlaveAssessment'!AZ144+'2 - Eltis SlaveAssessment'!BB144+'2 - Eltis SlaveAssessment'!BD144+'2 - Eltis SlaveAssessment'!BF144+'2 - Eltis SlaveAssessment'!BH144</f>
        <v>0</v>
      </c>
      <c r="K144" s="8">
        <f>'2 - Eltis SlaveAssessment'!O144+'2 - Eltis SlaveAssessment'!Q144+'2 - Eltis SlaveAssessment'!S144+'2 - Eltis SlaveAssessment'!U144+'2 - Eltis SlaveAssessment'!W144+'2 - Eltis SlaveAssessment'!Y144+'2 - Eltis SlaveAssessment'!AA144+'2 - Eltis SlaveAssessment'!AC144+'2 - Eltis SlaveAssessment'!AE144+'2 - Eltis SlaveAssessment'!AG144+'2 - Eltis SlaveAssessment'!AI144+'2 - Eltis SlaveAssessment'!AK144+'2 - Eltis SlaveAssessment'!AM144+'2 - Eltis SlaveAssessment'!AO144+'2 - Eltis SlaveAssessment'!AQ144+'2 - Eltis SlaveAssessment'!AS144+'2 - Eltis SlaveAssessment'!AY144+'2 - Eltis SlaveAssessment'!BA144+'2 - Eltis SlaveAssessment'!BC144+'2 - Eltis SlaveAssessment'!BE144+'2 - Eltis SlaveAssessment'!BG144+'2 - Eltis SlaveAssessment'!BI144</f>
        <v>0</v>
      </c>
      <c r="M144" s="8">
        <f>'1 - Eltis SlaveVoyages'!GF144</f>
        <v>3597</v>
      </c>
      <c r="N144" s="8">
        <f>'1 - Eltis SlaveVoyages'!GG144</f>
        <v>3170</v>
      </c>
      <c r="O144" s="8">
        <f>'1 - Eltis SlaveVoyages'!BZ144</f>
        <v>0</v>
      </c>
      <c r="P144" s="8">
        <f>'1 - Eltis SlaveVoyages'!CA144</f>
        <v>0</v>
      </c>
      <c r="Q144" s="8">
        <f>'1 - Eltis SlaveVoyages'!CB144</f>
        <v>3597</v>
      </c>
      <c r="R144" s="8">
        <f>'1 - Eltis SlaveVoyages'!CC144</f>
        <v>3170</v>
      </c>
      <c r="S144" s="8">
        <f>'1 - Eltis SlaveVoyages'!EL144+'1 - Eltis SlaveVoyages'!EN144+'1 - Eltis SlaveVoyages'!EP144+'1 - Eltis SlaveVoyages'!ER144+'1 - Eltis SlaveVoyages'!ET144</f>
        <v>0</v>
      </c>
      <c r="T144" s="8">
        <f>'1 - Eltis SlaveVoyages'!EM144+'1 - Eltis SlaveVoyages'!EO144+'1 - Eltis SlaveVoyages'!EQ144+'1 - Eltis SlaveVoyages'!ES144+'1 - Eltis SlaveVoyages'!EU144</f>
        <v>0</v>
      </c>
      <c r="U144" s="8">
        <f>'1 - Eltis SlaveVoyages'!BR144+'1 - Eltis SlaveVoyages'!BT144+'1 - Eltis SlaveVoyages'!BV144+'1 - Eltis SlaveVoyages'!CF144+'1 - Eltis SlaveVoyages'!CH144+'1 - Eltis SlaveVoyages'!CJ144+'1 - Eltis SlaveVoyages'!CL144+'1 - Eltis SlaveVoyages'!CN144+'1 - Eltis SlaveVoyages'!CP144+'1 - Eltis SlaveVoyages'!CR144+'1 - Eltis SlaveVoyages'!CT144+'1 - Eltis SlaveVoyages'!CV144+'1 - Eltis SlaveVoyages'!CX144+'1 - Eltis SlaveVoyages'!CZ144+'1 - Eltis SlaveVoyages'!DB144+'1 - Eltis SlaveVoyages'!DD144+'1 - Eltis SlaveVoyages'!DF144+'1 - Eltis SlaveVoyages'!DH144+'1 - Eltis SlaveVoyages'!DJ144+'1 - Eltis SlaveVoyages'!DL144+'1 - Eltis SlaveVoyages'!DN144+'1 - Eltis SlaveVoyages'!DP144+'1 - Eltis SlaveVoyages'!DR144+'1 - Eltis SlaveVoyages'!DT144+'1 - Eltis SlaveVoyages'!DV144+'1 - Eltis SlaveVoyages'!DX144+'1 - Eltis SlaveVoyages'!DZ144+'1 - Eltis SlaveVoyages'!EB144+'1 - Eltis SlaveVoyages'!ED144+'1 - Eltis SlaveVoyages'!EF144+'1 - Eltis SlaveVoyages'!EH144+'1 - Eltis SlaveVoyages'!EJ144+'1 - Eltis SlaveVoyages'!FP144+'1 - Eltis SlaveVoyages'!FT144+'1 - Eltis SlaveVoyages'!FV144</f>
        <v>0</v>
      </c>
      <c r="V144" s="8">
        <f>'1 - Eltis SlaveVoyages'!BS144+'1 - Eltis SlaveVoyages'!BU144+'1 - Eltis SlaveVoyages'!BW144+'1 - Eltis SlaveVoyages'!CG144+'1 - Eltis SlaveVoyages'!CI144+'1 - Eltis SlaveVoyages'!CK144+'1 - Eltis SlaveVoyages'!CM144+'1 - Eltis SlaveVoyages'!CO144+'1 - Eltis SlaveVoyages'!CQ144+'1 - Eltis SlaveVoyages'!CS144+'1 - Eltis SlaveVoyages'!CU144+'1 - Eltis SlaveVoyages'!CW144+'1 - Eltis SlaveVoyages'!CY144+'1 - Eltis SlaveVoyages'!DA144+'1 - Eltis SlaveVoyages'!DC144+'1 - Eltis SlaveVoyages'!DE144+'1 - Eltis SlaveVoyages'!DG144+'1 - Eltis SlaveVoyages'!DI144+'1 - Eltis SlaveVoyages'!DK144+'1 - Eltis SlaveVoyages'!DM144+'1 - Eltis SlaveVoyages'!DO144+'1 - Eltis SlaveVoyages'!DQ144+'1 - Eltis SlaveVoyages'!DS144+'1 - Eltis SlaveVoyages'!DU144+'1 - Eltis SlaveVoyages'!DW144+'1 - Eltis SlaveVoyages'!DY144+'1 - Eltis SlaveVoyages'!EA144+'1 - Eltis SlaveVoyages'!EC144+'1 - Eltis SlaveVoyages'!EE144+'1 - Eltis SlaveVoyages'!EG144+'1 - Eltis SlaveVoyages'!EI144+'1 - Eltis SlaveVoyages'!EK144+'1 - Eltis SlaveVoyages'!FQ144+'1 - Eltis SlaveVoyages'!FU144+'1 - Eltis SlaveVoyages'!FW144</f>
        <v>0</v>
      </c>
      <c r="AE144" s="11">
        <f t="shared" si="68"/>
        <v>3597</v>
      </c>
      <c r="AG144" s="51">
        <f t="shared" si="69"/>
        <v>3900</v>
      </c>
      <c r="AH144" s="52">
        <f t="shared" si="70"/>
        <v>3448</v>
      </c>
      <c r="AI144" s="52">
        <f t="shared" si="71"/>
        <v>0</v>
      </c>
      <c r="AJ144" s="52">
        <f t="shared" si="72"/>
        <v>0</v>
      </c>
      <c r="AK144" s="52">
        <f t="shared" si="73"/>
        <v>3900</v>
      </c>
      <c r="AL144" s="52">
        <f t="shared" si="74"/>
        <v>3448</v>
      </c>
      <c r="AM144" s="52">
        <f t="shared" si="75"/>
        <v>0</v>
      </c>
      <c r="AN144" s="52">
        <f t="shared" si="76"/>
        <v>0</v>
      </c>
      <c r="AO144" s="52">
        <f t="shared" si="77"/>
        <v>0</v>
      </c>
      <c r="AP144" s="52">
        <f t="shared" si="78"/>
        <v>0</v>
      </c>
      <c r="AQ144" s="52">
        <f t="shared" si="79"/>
        <v>0</v>
      </c>
      <c r="AR144" s="56">
        <f t="shared" si="80"/>
        <v>0</v>
      </c>
      <c r="AT144" s="8">
        <f>IF('4 - Prijzen'!O148&gt;0,'4 - Prijzen'!O148,"")</f>
        <v>92</v>
      </c>
      <c r="AU144" s="8">
        <f>IF('4 - Prijzen'!P148&gt;0,'4 - Prijzen'!P148,"")</f>
        <v>91</v>
      </c>
      <c r="AV144" s="8" t="str">
        <f>IF('4 - Prijzen'!BC148&gt;0,'4 - Prijzen'!BC148,"")</f>
        <v/>
      </c>
      <c r="AW144" s="8">
        <f>IF('4 - Prijzen'!BD148&gt;0,'4 - Prijzen'!BD148,"")</f>
        <v>216</v>
      </c>
      <c r="AX144" s="8" t="str">
        <f>IF('4 - Prijzen'!BE148&gt;0,'4 - Prijzen'!BE148,"")</f>
        <v/>
      </c>
      <c r="AY144" s="8">
        <f>IF('4 - Prijzen'!BF148&gt;0,'4 - Prijzen'!BF148,"")</f>
        <v>319.14879105884205</v>
      </c>
      <c r="AZ144" s="8">
        <f>IF('4 - Prijzen'!BG148&gt;0,'4 - Prijzen'!BG148,"")</f>
        <v>214.05951642353685</v>
      </c>
      <c r="BA144" s="8">
        <f>IF('4 - Prijzen'!BV148&gt;0,'4 - Prijzen'!BV148,"")</f>
        <v>213.75</v>
      </c>
      <c r="BB144" s="8">
        <f>IF('4 - Prijzen'!BW148&gt;0,'4 - Prijzen'!BW148,"")</f>
        <v>216</v>
      </c>
      <c r="BE144" s="11">
        <f t="shared" ref="BE144:BE207" si="87">AT144</f>
        <v>92</v>
      </c>
      <c r="BF144" s="73">
        <v>220</v>
      </c>
      <c r="BG144" s="11">
        <f t="shared" si="63"/>
        <v>213.75</v>
      </c>
      <c r="BH144" s="11"/>
      <c r="BI144" s="87">
        <f t="shared" si="82"/>
        <v>0.629</v>
      </c>
      <c r="BJ144" s="87">
        <f t="shared" si="83"/>
        <v>0.66666666666666663</v>
      </c>
      <c r="BK144" s="84">
        <f t="shared" si="81"/>
        <v>0.8763333333333333</v>
      </c>
      <c r="BL144" s="89"/>
      <c r="BM144" s="8">
        <f t="shared" ref="BM144:BM175" si="88">(BE144*AG144)*BK144</f>
        <v>314428.39999999997</v>
      </c>
      <c r="BN144" s="8">
        <f t="shared" ref="BN144:BN175" si="89">(BE144*AI144)*BK144</f>
        <v>0</v>
      </c>
      <c r="BO144" s="8">
        <f t="shared" ref="BO144:BO175" si="90">(BE144*AK144)*BK144</f>
        <v>314428.39999999997</v>
      </c>
      <c r="BP144" s="8">
        <f t="shared" ref="BP144:BP175" si="91">(BE144*AO144)*BK144</f>
        <v>0</v>
      </c>
      <c r="BR144" s="8">
        <f t="shared" si="49"/>
        <v>0</v>
      </c>
      <c r="BS144" s="8">
        <f t="shared" si="50"/>
        <v>645866.42999999993</v>
      </c>
      <c r="BU144" s="11">
        <f t="shared" si="64"/>
        <v>0</v>
      </c>
      <c r="BV144" s="11">
        <f t="shared" si="65"/>
        <v>331438.02999999997</v>
      </c>
      <c r="BX144" s="14">
        <f t="shared" si="59"/>
        <v>0</v>
      </c>
      <c r="BY144" s="14">
        <f t="shared" si="60"/>
        <v>0</v>
      </c>
      <c r="BZ144" s="14">
        <f t="shared" si="61"/>
        <v>1</v>
      </c>
      <c r="CA144" s="14">
        <f t="shared" si="62"/>
        <v>1</v>
      </c>
      <c r="CB144" s="8" t="str">
        <f t="shared" si="51"/>
        <v/>
      </c>
      <c r="CC144" s="8" t="str">
        <f t="shared" si="52"/>
        <v/>
      </c>
      <c r="CD144" s="8">
        <f t="shared" si="53"/>
        <v>331438.02999999997</v>
      </c>
      <c r="CE144" s="8">
        <f t="shared" si="54"/>
        <v>331438.02999999997</v>
      </c>
      <c r="CG144" s="11">
        <f t="shared" si="55"/>
        <v>331438.02999999997</v>
      </c>
      <c r="CH144" s="11">
        <f t="shared" si="56"/>
        <v>331438.02999999997</v>
      </c>
      <c r="CJ144" t="str">
        <f t="shared" si="66"/>
        <v/>
      </c>
      <c r="CK144">
        <f t="shared" si="67"/>
        <v>84.984110256410247</v>
      </c>
      <c r="CL144">
        <f t="shared" si="57"/>
        <v>84.984110256410247</v>
      </c>
      <c r="CM144">
        <f t="shared" si="58"/>
        <v>84.984110256410247</v>
      </c>
      <c r="CN144">
        <f t="shared" si="84"/>
        <v>90</v>
      </c>
      <c r="CO144">
        <f t="shared" si="84"/>
        <v>110</v>
      </c>
      <c r="CP144" s="8">
        <f t="shared" si="85"/>
        <v>331438.02999999997</v>
      </c>
      <c r="CQ144" s="8">
        <f t="shared" si="86"/>
        <v>331438.02999999997</v>
      </c>
    </row>
    <row r="145" spans="1:95" x14ac:dyDescent="0.25">
      <c r="A145">
        <v>1737</v>
      </c>
      <c r="B145" s="8">
        <f>'2 - Eltis SlaveAssessment'!BX145</f>
        <v>1903</v>
      </c>
      <c r="C145" s="8">
        <f>'2 - Eltis SlaveAssessment'!BY145</f>
        <v>1766</v>
      </c>
      <c r="D145" s="8">
        <f>'2 - Eltis SlaveAssessment'!AT145</f>
        <v>0</v>
      </c>
      <c r="E145" s="8">
        <f>'2 - Eltis SlaveAssessment'!AU145</f>
        <v>0</v>
      </c>
      <c r="F145" s="8">
        <f>'2 - Eltis SlaveAssessment'!AV145</f>
        <v>1903</v>
      </c>
      <c r="G145" s="8">
        <f>'2 - Eltis SlaveAssessment'!AW145</f>
        <v>1766</v>
      </c>
      <c r="H145" s="8">
        <f>'2 - Eltis SlaveAssessment'!BJ145+'2 - Eltis SlaveAssessment'!BL145+'2 - Eltis SlaveAssessment'!BN145+'2 - Eltis SlaveAssessment'!BP145+'2 - Eltis SlaveAssessment'!BR145</f>
        <v>0</v>
      </c>
      <c r="I145" s="8">
        <f>'2 - Eltis SlaveAssessment'!BK145+'2 - Eltis SlaveAssessment'!BM145+'2 - Eltis SlaveAssessment'!BO145+'2 - Eltis SlaveAssessment'!BQ145+'2 - Eltis SlaveAssessment'!BS145</f>
        <v>0</v>
      </c>
      <c r="J145" s="8">
        <f>'2 - Eltis SlaveAssessment'!N145+'2 - Eltis SlaveAssessment'!P145+'2 - Eltis SlaveAssessment'!R145+'2 - Eltis SlaveAssessment'!T145+'2 - Eltis SlaveAssessment'!V145+'2 - Eltis SlaveAssessment'!X145+'2 - Eltis SlaveAssessment'!Z145+'2 - Eltis SlaveAssessment'!AB145+'2 - Eltis SlaveAssessment'!AD145+'2 - Eltis SlaveAssessment'!AF145+'2 - Eltis SlaveAssessment'!AH145+'2 - Eltis SlaveAssessment'!AJ145+'2 - Eltis SlaveAssessment'!AL145+'2 - Eltis SlaveAssessment'!AN145+'2 - Eltis SlaveAssessment'!AP145+'2 - Eltis SlaveAssessment'!AR145+'2 - Eltis SlaveAssessment'!AX145+'2 - Eltis SlaveAssessment'!AZ145+'2 - Eltis SlaveAssessment'!BB145+'2 - Eltis SlaveAssessment'!BD145+'2 - Eltis SlaveAssessment'!BF145+'2 - Eltis SlaveAssessment'!BH145</f>
        <v>0</v>
      </c>
      <c r="K145" s="8">
        <f>'2 - Eltis SlaveAssessment'!O145+'2 - Eltis SlaveAssessment'!Q145+'2 - Eltis SlaveAssessment'!S145+'2 - Eltis SlaveAssessment'!U145+'2 - Eltis SlaveAssessment'!W145+'2 - Eltis SlaveAssessment'!Y145+'2 - Eltis SlaveAssessment'!AA145+'2 - Eltis SlaveAssessment'!AC145+'2 - Eltis SlaveAssessment'!AE145+'2 - Eltis SlaveAssessment'!AG145+'2 - Eltis SlaveAssessment'!AI145+'2 - Eltis SlaveAssessment'!AK145+'2 - Eltis SlaveAssessment'!AM145+'2 - Eltis SlaveAssessment'!AO145+'2 - Eltis SlaveAssessment'!AQ145+'2 - Eltis SlaveAssessment'!AS145+'2 - Eltis SlaveAssessment'!AY145+'2 - Eltis SlaveAssessment'!BA145+'2 - Eltis SlaveAssessment'!BC145+'2 - Eltis SlaveAssessment'!BE145+'2 - Eltis SlaveAssessment'!BG145+'2 - Eltis SlaveAssessment'!BI145</f>
        <v>0</v>
      </c>
      <c r="M145" s="8">
        <f>'1 - Eltis SlaveVoyages'!GF145</f>
        <v>1903</v>
      </c>
      <c r="N145" s="8">
        <f>'1 - Eltis SlaveVoyages'!GG145</f>
        <v>1766</v>
      </c>
      <c r="O145" s="8">
        <f>'1 - Eltis SlaveVoyages'!BZ145</f>
        <v>0</v>
      </c>
      <c r="P145" s="8">
        <f>'1 - Eltis SlaveVoyages'!CA145</f>
        <v>0</v>
      </c>
      <c r="Q145" s="8">
        <f>'1 - Eltis SlaveVoyages'!CB145</f>
        <v>1903</v>
      </c>
      <c r="R145" s="8">
        <f>'1 - Eltis SlaveVoyages'!CC145</f>
        <v>1766</v>
      </c>
      <c r="S145" s="8">
        <f>'1 - Eltis SlaveVoyages'!EL145+'1 - Eltis SlaveVoyages'!EN145+'1 - Eltis SlaveVoyages'!EP145+'1 - Eltis SlaveVoyages'!ER145+'1 - Eltis SlaveVoyages'!ET145</f>
        <v>0</v>
      </c>
      <c r="T145" s="8">
        <f>'1 - Eltis SlaveVoyages'!EM145+'1 - Eltis SlaveVoyages'!EO145+'1 - Eltis SlaveVoyages'!EQ145+'1 - Eltis SlaveVoyages'!ES145+'1 - Eltis SlaveVoyages'!EU145</f>
        <v>0</v>
      </c>
      <c r="U145" s="8">
        <f>'1 - Eltis SlaveVoyages'!BR145+'1 - Eltis SlaveVoyages'!BT145+'1 - Eltis SlaveVoyages'!BV145+'1 - Eltis SlaveVoyages'!CF145+'1 - Eltis SlaveVoyages'!CH145+'1 - Eltis SlaveVoyages'!CJ145+'1 - Eltis SlaveVoyages'!CL145+'1 - Eltis SlaveVoyages'!CN145+'1 - Eltis SlaveVoyages'!CP145+'1 - Eltis SlaveVoyages'!CR145+'1 - Eltis SlaveVoyages'!CT145+'1 - Eltis SlaveVoyages'!CV145+'1 - Eltis SlaveVoyages'!CX145+'1 - Eltis SlaveVoyages'!CZ145+'1 - Eltis SlaveVoyages'!DB145+'1 - Eltis SlaveVoyages'!DD145+'1 - Eltis SlaveVoyages'!DF145+'1 - Eltis SlaveVoyages'!DH145+'1 - Eltis SlaveVoyages'!DJ145+'1 - Eltis SlaveVoyages'!DL145+'1 - Eltis SlaveVoyages'!DN145+'1 - Eltis SlaveVoyages'!DP145+'1 - Eltis SlaveVoyages'!DR145+'1 - Eltis SlaveVoyages'!DT145+'1 - Eltis SlaveVoyages'!DV145+'1 - Eltis SlaveVoyages'!DX145+'1 - Eltis SlaveVoyages'!DZ145+'1 - Eltis SlaveVoyages'!EB145+'1 - Eltis SlaveVoyages'!ED145+'1 - Eltis SlaveVoyages'!EF145+'1 - Eltis SlaveVoyages'!EH145+'1 - Eltis SlaveVoyages'!EJ145+'1 - Eltis SlaveVoyages'!FP145+'1 - Eltis SlaveVoyages'!FT145+'1 - Eltis SlaveVoyages'!FV145</f>
        <v>0</v>
      </c>
      <c r="V145" s="8">
        <f>'1 - Eltis SlaveVoyages'!BS145+'1 - Eltis SlaveVoyages'!BU145+'1 - Eltis SlaveVoyages'!BW145+'1 - Eltis SlaveVoyages'!CG145+'1 - Eltis SlaveVoyages'!CI145+'1 - Eltis SlaveVoyages'!CK145+'1 - Eltis SlaveVoyages'!CM145+'1 - Eltis SlaveVoyages'!CO145+'1 - Eltis SlaveVoyages'!CQ145+'1 - Eltis SlaveVoyages'!CS145+'1 - Eltis SlaveVoyages'!CU145+'1 - Eltis SlaveVoyages'!CW145+'1 - Eltis SlaveVoyages'!CY145+'1 - Eltis SlaveVoyages'!DA145+'1 - Eltis SlaveVoyages'!DC145+'1 - Eltis SlaveVoyages'!DE145+'1 - Eltis SlaveVoyages'!DG145+'1 - Eltis SlaveVoyages'!DI145+'1 - Eltis SlaveVoyages'!DK145+'1 - Eltis SlaveVoyages'!DM145+'1 - Eltis SlaveVoyages'!DO145+'1 - Eltis SlaveVoyages'!DQ145+'1 - Eltis SlaveVoyages'!DS145+'1 - Eltis SlaveVoyages'!DU145+'1 - Eltis SlaveVoyages'!DW145+'1 - Eltis SlaveVoyages'!DY145+'1 - Eltis SlaveVoyages'!EA145+'1 - Eltis SlaveVoyages'!EC145+'1 - Eltis SlaveVoyages'!EE145+'1 - Eltis SlaveVoyages'!EG145+'1 - Eltis SlaveVoyages'!EI145+'1 - Eltis SlaveVoyages'!EK145+'1 - Eltis SlaveVoyages'!FQ145+'1 - Eltis SlaveVoyages'!FU145+'1 - Eltis SlaveVoyages'!FW145</f>
        <v>0</v>
      </c>
      <c r="AE145" s="11">
        <f t="shared" si="68"/>
        <v>1903</v>
      </c>
      <c r="AG145" s="51">
        <f t="shared" si="69"/>
        <v>1903</v>
      </c>
      <c r="AH145" s="52">
        <f t="shared" si="70"/>
        <v>1766</v>
      </c>
      <c r="AI145" s="52">
        <f t="shared" si="71"/>
        <v>0</v>
      </c>
      <c r="AJ145" s="52">
        <f t="shared" si="72"/>
        <v>0</v>
      </c>
      <c r="AK145" s="52">
        <f t="shared" si="73"/>
        <v>1903</v>
      </c>
      <c r="AL145" s="52">
        <f t="shared" si="74"/>
        <v>1766</v>
      </c>
      <c r="AM145" s="52">
        <f t="shared" si="75"/>
        <v>0</v>
      </c>
      <c r="AN145" s="52">
        <f t="shared" si="76"/>
        <v>0</v>
      </c>
      <c r="AO145" s="52">
        <f t="shared" si="77"/>
        <v>0</v>
      </c>
      <c r="AP145" s="52">
        <f t="shared" si="78"/>
        <v>0</v>
      </c>
      <c r="AQ145" s="52">
        <f t="shared" si="79"/>
        <v>0</v>
      </c>
      <c r="AR145" s="56">
        <f t="shared" si="80"/>
        <v>0</v>
      </c>
      <c r="AT145" s="8">
        <f>IF('4 - Prijzen'!O149&gt;0,'4 - Prijzen'!O149,"")</f>
        <v>90.5</v>
      </c>
      <c r="AU145" s="8">
        <f>IF('4 - Prijzen'!P149&gt;0,'4 - Prijzen'!P149,"")</f>
        <v>91</v>
      </c>
      <c r="AV145" s="8" t="str">
        <f>IF('4 - Prijzen'!BC149&gt;0,'4 - Prijzen'!BC149,"")</f>
        <v/>
      </c>
      <c r="AW145" s="8">
        <f>IF('4 - Prijzen'!BD149&gt;0,'4 - Prijzen'!BD149,"")</f>
        <v>216</v>
      </c>
      <c r="AX145" s="8" t="str">
        <f>IF('4 - Prijzen'!BE149&gt;0,'4 - Prijzen'!BE149,"")</f>
        <v/>
      </c>
      <c r="AY145" s="8">
        <f>IF('4 - Prijzen'!BF149&gt;0,'4 - Prijzen'!BF149,"")</f>
        <v>317.23341946959175</v>
      </c>
      <c r="AZ145" s="8">
        <f>IF('4 - Prijzen'!BG149&gt;0,'4 - Prijzen'!BG149,"")</f>
        <v>213.29336778783673</v>
      </c>
      <c r="BA145" s="8">
        <f>IF('4 - Prijzen'!BV149&gt;0,'4 - Prijzen'!BV149,"")</f>
        <v>216.125</v>
      </c>
      <c r="BB145" s="8">
        <f>IF('4 - Prijzen'!BW149&gt;0,'4 - Prijzen'!BW149,"")</f>
        <v>216</v>
      </c>
      <c r="BC145" s="8">
        <f>'4 - Prijzen'!BX149</f>
        <v>338.30698720695358</v>
      </c>
      <c r="BE145" s="11">
        <f t="shared" si="87"/>
        <v>90.5</v>
      </c>
      <c r="BF145" s="73">
        <v>220</v>
      </c>
      <c r="BG145" s="11">
        <f t="shared" si="63"/>
        <v>216.125</v>
      </c>
      <c r="BH145" s="11"/>
      <c r="BI145" s="87">
        <f t="shared" si="82"/>
        <v>0.629</v>
      </c>
      <c r="BJ145" s="87">
        <f t="shared" si="83"/>
        <v>0.66666666666666663</v>
      </c>
      <c r="BK145" s="84">
        <f t="shared" si="81"/>
        <v>0.8763333333333333</v>
      </c>
      <c r="BL145" s="89"/>
      <c r="BM145" s="8">
        <f t="shared" si="88"/>
        <v>150923.44116666666</v>
      </c>
      <c r="BN145" s="8">
        <f t="shared" si="89"/>
        <v>0</v>
      </c>
      <c r="BO145" s="8">
        <f t="shared" si="90"/>
        <v>150923.44116666666</v>
      </c>
      <c r="BP145" s="8">
        <f t="shared" si="91"/>
        <v>0</v>
      </c>
      <c r="BR145" s="8">
        <f t="shared" si="49"/>
        <v>0</v>
      </c>
      <c r="BS145" s="8">
        <f t="shared" si="50"/>
        <v>334476.05858333333</v>
      </c>
      <c r="BU145" s="11">
        <f t="shared" si="64"/>
        <v>0</v>
      </c>
      <c r="BV145" s="11">
        <f t="shared" si="65"/>
        <v>183552.61741666668</v>
      </c>
      <c r="BX145" s="14">
        <f t="shared" si="59"/>
        <v>0</v>
      </c>
      <c r="BY145" s="14">
        <f t="shared" si="60"/>
        <v>0</v>
      </c>
      <c r="BZ145" s="14">
        <f t="shared" si="61"/>
        <v>1</v>
      </c>
      <c r="CA145" s="14">
        <f t="shared" si="62"/>
        <v>1</v>
      </c>
      <c r="CB145" s="8" t="str">
        <f t="shared" si="51"/>
        <v/>
      </c>
      <c r="CC145" s="8" t="str">
        <f t="shared" si="52"/>
        <v/>
      </c>
      <c r="CD145" s="8">
        <f t="shared" si="53"/>
        <v>183552.61741666668</v>
      </c>
      <c r="CE145" s="8">
        <f t="shared" si="54"/>
        <v>183552.61741666668</v>
      </c>
      <c r="CG145" s="11">
        <f t="shared" si="55"/>
        <v>183552.61741666668</v>
      </c>
      <c r="CH145" s="11">
        <f t="shared" si="56"/>
        <v>183552.61741666668</v>
      </c>
      <c r="CJ145" t="str">
        <f t="shared" si="66"/>
        <v/>
      </c>
      <c r="CK145">
        <f t="shared" si="67"/>
        <v>96.454344412331409</v>
      </c>
      <c r="CL145">
        <f t="shared" si="57"/>
        <v>96.454344412331409</v>
      </c>
      <c r="CM145">
        <f t="shared" si="58"/>
        <v>96.454344412331409</v>
      </c>
      <c r="CN145">
        <f t="shared" si="84"/>
        <v>90</v>
      </c>
      <c r="CO145">
        <f t="shared" si="84"/>
        <v>110</v>
      </c>
      <c r="CP145" s="8">
        <f t="shared" si="85"/>
        <v>183552.61741666668</v>
      </c>
      <c r="CQ145" s="8">
        <f t="shared" si="86"/>
        <v>183552.61741666668</v>
      </c>
    </row>
    <row r="146" spans="1:95" x14ac:dyDescent="0.25">
      <c r="A146">
        <v>1738</v>
      </c>
      <c r="B146" s="8">
        <f>'2 - Eltis SlaveAssessment'!BX146</f>
        <v>1828</v>
      </c>
      <c r="C146" s="8">
        <f>'2 - Eltis SlaveAssessment'!BY146</f>
        <v>920</v>
      </c>
      <c r="D146" s="8">
        <f>'2 - Eltis SlaveAssessment'!AT146</f>
        <v>0</v>
      </c>
      <c r="E146" s="8">
        <f>'2 - Eltis SlaveAssessment'!AU146</f>
        <v>0</v>
      </c>
      <c r="F146" s="8">
        <f>'2 - Eltis SlaveAssessment'!AV146</f>
        <v>1616</v>
      </c>
      <c r="G146" s="8">
        <f>'2 - Eltis SlaveAssessment'!AW146</f>
        <v>750</v>
      </c>
      <c r="H146" s="8">
        <f>'2 - Eltis SlaveAssessment'!BJ146+'2 - Eltis SlaveAssessment'!BL146+'2 - Eltis SlaveAssessment'!BN146+'2 - Eltis SlaveAssessment'!BP146+'2 - Eltis SlaveAssessment'!BR146</f>
        <v>0</v>
      </c>
      <c r="I146" s="8">
        <f>'2 - Eltis SlaveAssessment'!BK146+'2 - Eltis SlaveAssessment'!BM146+'2 - Eltis SlaveAssessment'!BO146+'2 - Eltis SlaveAssessment'!BQ146+'2 - Eltis SlaveAssessment'!BS146</f>
        <v>0</v>
      </c>
      <c r="J146" s="8">
        <f>'2 - Eltis SlaveAssessment'!N146+'2 - Eltis SlaveAssessment'!P146+'2 - Eltis SlaveAssessment'!R146+'2 - Eltis SlaveAssessment'!T146+'2 - Eltis SlaveAssessment'!V146+'2 - Eltis SlaveAssessment'!X146+'2 - Eltis SlaveAssessment'!Z146+'2 - Eltis SlaveAssessment'!AB146+'2 - Eltis SlaveAssessment'!AD146+'2 - Eltis SlaveAssessment'!AF146+'2 - Eltis SlaveAssessment'!AH146+'2 - Eltis SlaveAssessment'!AJ146+'2 - Eltis SlaveAssessment'!AL146+'2 - Eltis SlaveAssessment'!AN146+'2 - Eltis SlaveAssessment'!AP146+'2 - Eltis SlaveAssessment'!AR146+'2 - Eltis SlaveAssessment'!AX146+'2 - Eltis SlaveAssessment'!AZ146+'2 - Eltis SlaveAssessment'!BB146+'2 - Eltis SlaveAssessment'!BD146+'2 - Eltis SlaveAssessment'!BF146+'2 - Eltis SlaveAssessment'!BH146</f>
        <v>212</v>
      </c>
      <c r="K146" s="8">
        <f>'2 - Eltis SlaveAssessment'!O146+'2 - Eltis SlaveAssessment'!Q146+'2 - Eltis SlaveAssessment'!S146+'2 - Eltis SlaveAssessment'!U146+'2 - Eltis SlaveAssessment'!W146+'2 - Eltis SlaveAssessment'!Y146+'2 - Eltis SlaveAssessment'!AA146+'2 - Eltis SlaveAssessment'!AC146+'2 - Eltis SlaveAssessment'!AE146+'2 - Eltis SlaveAssessment'!AG146+'2 - Eltis SlaveAssessment'!AI146+'2 - Eltis SlaveAssessment'!AK146+'2 - Eltis SlaveAssessment'!AM146+'2 - Eltis SlaveAssessment'!AO146+'2 - Eltis SlaveAssessment'!AQ146+'2 - Eltis SlaveAssessment'!AS146+'2 - Eltis SlaveAssessment'!AY146+'2 - Eltis SlaveAssessment'!BA146+'2 - Eltis SlaveAssessment'!BC146+'2 - Eltis SlaveAssessment'!BE146+'2 - Eltis SlaveAssessment'!BG146+'2 - Eltis SlaveAssessment'!BI146</f>
        <v>170</v>
      </c>
      <c r="M146" s="8">
        <f>'1 - Eltis SlaveVoyages'!GF146</f>
        <v>1838</v>
      </c>
      <c r="N146" s="8">
        <f>'1 - Eltis SlaveVoyages'!GG146</f>
        <v>931</v>
      </c>
      <c r="O146" s="8">
        <f>'1 - Eltis SlaveVoyages'!BZ146</f>
        <v>0</v>
      </c>
      <c r="P146" s="8">
        <f>'1 - Eltis SlaveVoyages'!CA146</f>
        <v>0</v>
      </c>
      <c r="Q146" s="8">
        <f>'1 - Eltis SlaveVoyages'!CB146</f>
        <v>1615</v>
      </c>
      <c r="R146" s="8">
        <f>'1 - Eltis SlaveVoyages'!CC146</f>
        <v>751</v>
      </c>
      <c r="S146" s="8">
        <f>'1 - Eltis SlaveVoyages'!EL146+'1 - Eltis SlaveVoyages'!EN146+'1 - Eltis SlaveVoyages'!EP146+'1 - Eltis SlaveVoyages'!ER146+'1 - Eltis SlaveVoyages'!ET146</f>
        <v>0</v>
      </c>
      <c r="T146" s="8">
        <f>'1 - Eltis SlaveVoyages'!EM146+'1 - Eltis SlaveVoyages'!EO146+'1 - Eltis SlaveVoyages'!EQ146+'1 - Eltis SlaveVoyages'!ES146+'1 - Eltis SlaveVoyages'!EU146</f>
        <v>0</v>
      </c>
      <c r="U146" s="8">
        <f>'1 - Eltis SlaveVoyages'!BR146+'1 - Eltis SlaveVoyages'!BT146+'1 - Eltis SlaveVoyages'!BV146+'1 - Eltis SlaveVoyages'!CF146+'1 - Eltis SlaveVoyages'!CH146+'1 - Eltis SlaveVoyages'!CJ146+'1 - Eltis SlaveVoyages'!CL146+'1 - Eltis SlaveVoyages'!CN146+'1 - Eltis SlaveVoyages'!CP146+'1 - Eltis SlaveVoyages'!CR146+'1 - Eltis SlaveVoyages'!CT146+'1 - Eltis SlaveVoyages'!CV146+'1 - Eltis SlaveVoyages'!CX146+'1 - Eltis SlaveVoyages'!CZ146+'1 - Eltis SlaveVoyages'!DB146+'1 - Eltis SlaveVoyages'!DD146+'1 - Eltis SlaveVoyages'!DF146+'1 - Eltis SlaveVoyages'!DH146+'1 - Eltis SlaveVoyages'!DJ146+'1 - Eltis SlaveVoyages'!DL146+'1 - Eltis SlaveVoyages'!DN146+'1 - Eltis SlaveVoyages'!DP146+'1 - Eltis SlaveVoyages'!DR146+'1 - Eltis SlaveVoyages'!DT146+'1 - Eltis SlaveVoyages'!DV146+'1 - Eltis SlaveVoyages'!DX146+'1 - Eltis SlaveVoyages'!DZ146+'1 - Eltis SlaveVoyages'!EB146+'1 - Eltis SlaveVoyages'!ED146+'1 - Eltis SlaveVoyages'!EF146+'1 - Eltis SlaveVoyages'!EH146+'1 - Eltis SlaveVoyages'!EJ146+'1 - Eltis SlaveVoyages'!FP146+'1 - Eltis SlaveVoyages'!FT146+'1 - Eltis SlaveVoyages'!FV146</f>
        <v>223</v>
      </c>
      <c r="V146" s="8">
        <f>'1 - Eltis SlaveVoyages'!BS146+'1 - Eltis SlaveVoyages'!BU146+'1 - Eltis SlaveVoyages'!BW146+'1 - Eltis SlaveVoyages'!CG146+'1 - Eltis SlaveVoyages'!CI146+'1 - Eltis SlaveVoyages'!CK146+'1 - Eltis SlaveVoyages'!CM146+'1 - Eltis SlaveVoyages'!CO146+'1 - Eltis SlaveVoyages'!CQ146+'1 - Eltis SlaveVoyages'!CS146+'1 - Eltis SlaveVoyages'!CU146+'1 - Eltis SlaveVoyages'!CW146+'1 - Eltis SlaveVoyages'!CY146+'1 - Eltis SlaveVoyages'!DA146+'1 - Eltis SlaveVoyages'!DC146+'1 - Eltis SlaveVoyages'!DE146+'1 - Eltis SlaveVoyages'!DG146+'1 - Eltis SlaveVoyages'!DI146+'1 - Eltis SlaveVoyages'!DK146+'1 - Eltis SlaveVoyages'!DM146+'1 - Eltis SlaveVoyages'!DO146+'1 - Eltis SlaveVoyages'!DQ146+'1 - Eltis SlaveVoyages'!DS146+'1 - Eltis SlaveVoyages'!DU146+'1 - Eltis SlaveVoyages'!DW146+'1 - Eltis SlaveVoyages'!DY146+'1 - Eltis SlaveVoyages'!EA146+'1 - Eltis SlaveVoyages'!EC146+'1 - Eltis SlaveVoyages'!EE146+'1 - Eltis SlaveVoyages'!EG146+'1 - Eltis SlaveVoyages'!EI146+'1 - Eltis SlaveVoyages'!EK146+'1 - Eltis SlaveVoyages'!FQ146+'1 - Eltis SlaveVoyages'!FU146+'1 - Eltis SlaveVoyages'!FW146</f>
        <v>180</v>
      </c>
      <c r="AE146" s="11">
        <f t="shared" si="68"/>
        <v>1838</v>
      </c>
      <c r="AG146" s="51">
        <f t="shared" si="69"/>
        <v>1828</v>
      </c>
      <c r="AH146" s="52">
        <f t="shared" si="70"/>
        <v>920</v>
      </c>
      <c r="AI146" s="52">
        <f t="shared" si="71"/>
        <v>0</v>
      </c>
      <c r="AJ146" s="52">
        <f t="shared" si="72"/>
        <v>0</v>
      </c>
      <c r="AK146" s="52">
        <f t="shared" si="73"/>
        <v>1616</v>
      </c>
      <c r="AL146" s="52">
        <f t="shared" si="74"/>
        <v>750</v>
      </c>
      <c r="AM146" s="52">
        <f t="shared" si="75"/>
        <v>0</v>
      </c>
      <c r="AN146" s="52">
        <f t="shared" si="76"/>
        <v>0</v>
      </c>
      <c r="AO146" s="52">
        <f t="shared" si="77"/>
        <v>212</v>
      </c>
      <c r="AP146" s="52">
        <f t="shared" si="78"/>
        <v>170</v>
      </c>
      <c r="AQ146" s="52">
        <f t="shared" si="79"/>
        <v>0</v>
      </c>
      <c r="AR146" s="56">
        <f t="shared" si="80"/>
        <v>0</v>
      </c>
      <c r="AT146" s="8">
        <f>IF('4 - Prijzen'!O150&gt;0,'4 - Prijzen'!O150,"")</f>
        <v>90.333333333333329</v>
      </c>
      <c r="AU146" s="8">
        <f>IF('4 - Prijzen'!P150&gt;0,'4 - Prijzen'!P150,"")</f>
        <v>91</v>
      </c>
      <c r="AV146" s="8" t="str">
        <f>IF('4 - Prijzen'!BC150&gt;0,'4 - Prijzen'!BC150,"")</f>
        <v/>
      </c>
      <c r="AW146" s="8">
        <f>IF('4 - Prijzen'!BD150&gt;0,'4 - Prijzen'!BD150,"")</f>
        <v>216</v>
      </c>
      <c r="AX146" s="8" t="str">
        <f>IF('4 - Prijzen'!BE150&gt;0,'4 - Prijzen'!BE150,"")</f>
        <v/>
      </c>
      <c r="AY146" s="8">
        <f>IF('4 - Prijzen'!BF150&gt;0,'4 - Prijzen'!BF150,"")</f>
        <v>322.18830335464048</v>
      </c>
      <c r="AZ146" s="8">
        <f>IF('4 - Prijzen'!BG150&gt;0,'4 - Prijzen'!BG150,"")</f>
        <v>215.27532134185623</v>
      </c>
      <c r="BA146" s="8">
        <f>IF('4 - Prijzen'!BV150&gt;0,'4 - Prijzen'!BV150,"")</f>
        <v>226.38888888888889</v>
      </c>
      <c r="BB146" s="8">
        <f>IF('4 - Prijzen'!BW150&gt;0,'4 - Prijzen'!BW150,"")</f>
        <v>216</v>
      </c>
      <c r="BC146" s="8">
        <f>'4 - Prijzen'!BX150</f>
        <v>355.68577079635196</v>
      </c>
      <c r="BE146" s="11">
        <f t="shared" si="87"/>
        <v>90.333333333333329</v>
      </c>
      <c r="BF146" s="73">
        <v>220</v>
      </c>
      <c r="BG146" s="11">
        <f t="shared" si="63"/>
        <v>226.38888888888889</v>
      </c>
      <c r="BH146" s="11"/>
      <c r="BI146" s="87">
        <f t="shared" si="82"/>
        <v>0.629</v>
      </c>
      <c r="BJ146" s="87">
        <f t="shared" si="83"/>
        <v>0.66666666666666663</v>
      </c>
      <c r="BK146" s="84">
        <f t="shared" si="81"/>
        <v>0.8763333333333333</v>
      </c>
      <c r="BL146" s="89"/>
      <c r="BM146" s="8">
        <f t="shared" si="88"/>
        <v>144708.3391111111</v>
      </c>
      <c r="BN146" s="8">
        <f t="shared" si="89"/>
        <v>0</v>
      </c>
      <c r="BO146" s="8">
        <f t="shared" si="90"/>
        <v>127925.97155555554</v>
      </c>
      <c r="BP146" s="8">
        <f t="shared" si="91"/>
        <v>16782.367555555553</v>
      </c>
      <c r="BR146" s="8">
        <f t="shared" si="49"/>
        <v>0</v>
      </c>
      <c r="BS146" s="8">
        <f t="shared" si="50"/>
        <v>148794.09722222222</v>
      </c>
      <c r="BU146" s="11">
        <f t="shared" si="64"/>
        <v>0</v>
      </c>
      <c r="BV146" s="11">
        <f t="shared" si="65"/>
        <v>20868.125666666674</v>
      </c>
      <c r="BX146" s="14">
        <f t="shared" si="59"/>
        <v>0</v>
      </c>
      <c r="BY146" s="14">
        <f t="shared" si="60"/>
        <v>0</v>
      </c>
      <c r="BZ146" s="14">
        <f t="shared" si="61"/>
        <v>0.88402625820568925</v>
      </c>
      <c r="CA146" s="14">
        <f t="shared" si="62"/>
        <v>0.81521739130434778</v>
      </c>
      <c r="CB146" s="8" t="str">
        <f t="shared" si="51"/>
        <v/>
      </c>
      <c r="CC146" s="8" t="str">
        <f t="shared" si="52"/>
        <v/>
      </c>
      <c r="CD146" s="8">
        <f t="shared" si="53"/>
        <v>23605.775816006611</v>
      </c>
      <c r="CE146" s="8">
        <f t="shared" si="54"/>
        <v>25598.234151111123</v>
      </c>
      <c r="CG146" s="11">
        <f t="shared" si="55"/>
        <v>23605.775816006611</v>
      </c>
      <c r="CH146" s="11">
        <f t="shared" si="56"/>
        <v>25598.234151111123</v>
      </c>
      <c r="CJ146" t="str">
        <f t="shared" si="66"/>
        <v/>
      </c>
      <c r="CK146">
        <f t="shared" si="67"/>
        <v>12.913444100660071</v>
      </c>
      <c r="CL146">
        <f t="shared" si="57"/>
        <v>12.913444100660072</v>
      </c>
      <c r="CM146">
        <f t="shared" si="58"/>
        <v>14.003410367128623</v>
      </c>
      <c r="CN146">
        <f t="shared" si="84"/>
        <v>90</v>
      </c>
      <c r="CO146">
        <f t="shared" si="84"/>
        <v>110</v>
      </c>
      <c r="CP146" s="8">
        <f t="shared" si="85"/>
        <v>23605.775816006611</v>
      </c>
      <c r="CQ146" s="8">
        <f t="shared" si="86"/>
        <v>25598.234151111123</v>
      </c>
    </row>
    <row r="147" spans="1:95" x14ac:dyDescent="0.25">
      <c r="A147">
        <v>1739</v>
      </c>
      <c r="B147" s="8">
        <f>'2 - Eltis SlaveAssessment'!BX147</f>
        <v>1992</v>
      </c>
      <c r="C147" s="8">
        <f>'2 - Eltis SlaveAssessment'!BY147</f>
        <v>1711</v>
      </c>
      <c r="D147" s="8">
        <f>'2 - Eltis SlaveAssessment'!AT147</f>
        <v>0</v>
      </c>
      <c r="E147" s="8">
        <f>'2 - Eltis SlaveAssessment'!AU147</f>
        <v>0</v>
      </c>
      <c r="F147" s="8">
        <f>'2 - Eltis SlaveAssessment'!AV147</f>
        <v>1992</v>
      </c>
      <c r="G147" s="8">
        <f>'2 - Eltis SlaveAssessment'!AW147</f>
        <v>1711</v>
      </c>
      <c r="H147" s="8">
        <f>'2 - Eltis SlaveAssessment'!BJ147+'2 - Eltis SlaveAssessment'!BL147+'2 - Eltis SlaveAssessment'!BN147+'2 - Eltis SlaveAssessment'!BP147+'2 - Eltis SlaveAssessment'!BR147</f>
        <v>0</v>
      </c>
      <c r="I147" s="8">
        <f>'2 - Eltis SlaveAssessment'!BK147+'2 - Eltis SlaveAssessment'!BM147+'2 - Eltis SlaveAssessment'!BO147+'2 - Eltis SlaveAssessment'!BQ147+'2 - Eltis SlaveAssessment'!BS147</f>
        <v>0</v>
      </c>
      <c r="J147" s="8">
        <f>'2 - Eltis SlaveAssessment'!N147+'2 - Eltis SlaveAssessment'!P147+'2 - Eltis SlaveAssessment'!R147+'2 - Eltis SlaveAssessment'!T147+'2 - Eltis SlaveAssessment'!V147+'2 - Eltis SlaveAssessment'!X147+'2 - Eltis SlaveAssessment'!Z147+'2 - Eltis SlaveAssessment'!AB147+'2 - Eltis SlaveAssessment'!AD147+'2 - Eltis SlaveAssessment'!AF147+'2 - Eltis SlaveAssessment'!AH147+'2 - Eltis SlaveAssessment'!AJ147+'2 - Eltis SlaveAssessment'!AL147+'2 - Eltis SlaveAssessment'!AN147+'2 - Eltis SlaveAssessment'!AP147+'2 - Eltis SlaveAssessment'!AR147+'2 - Eltis SlaveAssessment'!AX147+'2 - Eltis SlaveAssessment'!AZ147+'2 - Eltis SlaveAssessment'!BB147+'2 - Eltis SlaveAssessment'!BD147+'2 - Eltis SlaveAssessment'!BF147+'2 - Eltis SlaveAssessment'!BH147</f>
        <v>0</v>
      </c>
      <c r="K147" s="8">
        <f>'2 - Eltis SlaveAssessment'!O147+'2 - Eltis SlaveAssessment'!Q147+'2 - Eltis SlaveAssessment'!S147+'2 - Eltis SlaveAssessment'!U147+'2 - Eltis SlaveAssessment'!W147+'2 - Eltis SlaveAssessment'!Y147+'2 - Eltis SlaveAssessment'!AA147+'2 - Eltis SlaveAssessment'!AC147+'2 - Eltis SlaveAssessment'!AE147+'2 - Eltis SlaveAssessment'!AG147+'2 - Eltis SlaveAssessment'!AI147+'2 - Eltis SlaveAssessment'!AK147+'2 - Eltis SlaveAssessment'!AM147+'2 - Eltis SlaveAssessment'!AO147+'2 - Eltis SlaveAssessment'!AQ147+'2 - Eltis SlaveAssessment'!AS147+'2 - Eltis SlaveAssessment'!AY147+'2 - Eltis SlaveAssessment'!BA147+'2 - Eltis SlaveAssessment'!BC147+'2 - Eltis SlaveAssessment'!BE147+'2 - Eltis SlaveAssessment'!BG147+'2 - Eltis SlaveAssessment'!BI147</f>
        <v>0</v>
      </c>
      <c r="M147" s="8">
        <f>'1 - Eltis SlaveVoyages'!GF147</f>
        <v>1689</v>
      </c>
      <c r="N147" s="8">
        <f>'1 - Eltis SlaveVoyages'!GG147</f>
        <v>1432</v>
      </c>
      <c r="O147" s="8">
        <f>'1 - Eltis SlaveVoyages'!BZ147</f>
        <v>0</v>
      </c>
      <c r="P147" s="8">
        <f>'1 - Eltis SlaveVoyages'!CA147</f>
        <v>0</v>
      </c>
      <c r="Q147" s="8">
        <f>'1 - Eltis SlaveVoyages'!CB147</f>
        <v>1689</v>
      </c>
      <c r="R147" s="8">
        <f>'1 - Eltis SlaveVoyages'!CC147</f>
        <v>1432</v>
      </c>
      <c r="S147" s="8">
        <f>'1 - Eltis SlaveVoyages'!EL147+'1 - Eltis SlaveVoyages'!EN147+'1 - Eltis SlaveVoyages'!EP147+'1 - Eltis SlaveVoyages'!ER147+'1 - Eltis SlaveVoyages'!ET147</f>
        <v>0</v>
      </c>
      <c r="T147" s="8">
        <f>'1 - Eltis SlaveVoyages'!EM147+'1 - Eltis SlaveVoyages'!EO147+'1 - Eltis SlaveVoyages'!EQ147+'1 - Eltis SlaveVoyages'!ES147+'1 - Eltis SlaveVoyages'!EU147</f>
        <v>0</v>
      </c>
      <c r="U147" s="8">
        <f>'1 - Eltis SlaveVoyages'!BR147+'1 - Eltis SlaveVoyages'!BT147+'1 - Eltis SlaveVoyages'!BV147+'1 - Eltis SlaveVoyages'!CF147+'1 - Eltis SlaveVoyages'!CH147+'1 - Eltis SlaveVoyages'!CJ147+'1 - Eltis SlaveVoyages'!CL147+'1 - Eltis SlaveVoyages'!CN147+'1 - Eltis SlaveVoyages'!CP147+'1 - Eltis SlaveVoyages'!CR147+'1 - Eltis SlaveVoyages'!CT147+'1 - Eltis SlaveVoyages'!CV147+'1 - Eltis SlaveVoyages'!CX147+'1 - Eltis SlaveVoyages'!CZ147+'1 - Eltis SlaveVoyages'!DB147+'1 - Eltis SlaveVoyages'!DD147+'1 - Eltis SlaveVoyages'!DF147+'1 - Eltis SlaveVoyages'!DH147+'1 - Eltis SlaveVoyages'!DJ147+'1 - Eltis SlaveVoyages'!DL147+'1 - Eltis SlaveVoyages'!DN147+'1 - Eltis SlaveVoyages'!DP147+'1 - Eltis SlaveVoyages'!DR147+'1 - Eltis SlaveVoyages'!DT147+'1 - Eltis SlaveVoyages'!DV147+'1 - Eltis SlaveVoyages'!DX147+'1 - Eltis SlaveVoyages'!DZ147+'1 - Eltis SlaveVoyages'!EB147+'1 - Eltis SlaveVoyages'!ED147+'1 - Eltis SlaveVoyages'!EF147+'1 - Eltis SlaveVoyages'!EH147+'1 - Eltis SlaveVoyages'!EJ147+'1 - Eltis SlaveVoyages'!FP147+'1 - Eltis SlaveVoyages'!FT147+'1 - Eltis SlaveVoyages'!FV147</f>
        <v>0</v>
      </c>
      <c r="V147" s="8">
        <f>'1 - Eltis SlaveVoyages'!BS147+'1 - Eltis SlaveVoyages'!BU147+'1 - Eltis SlaveVoyages'!BW147+'1 - Eltis SlaveVoyages'!CG147+'1 - Eltis SlaveVoyages'!CI147+'1 - Eltis SlaveVoyages'!CK147+'1 - Eltis SlaveVoyages'!CM147+'1 - Eltis SlaveVoyages'!CO147+'1 - Eltis SlaveVoyages'!CQ147+'1 - Eltis SlaveVoyages'!CS147+'1 - Eltis SlaveVoyages'!CU147+'1 - Eltis SlaveVoyages'!CW147+'1 - Eltis SlaveVoyages'!CY147+'1 - Eltis SlaveVoyages'!DA147+'1 - Eltis SlaveVoyages'!DC147+'1 - Eltis SlaveVoyages'!DE147+'1 - Eltis SlaveVoyages'!DG147+'1 - Eltis SlaveVoyages'!DI147+'1 - Eltis SlaveVoyages'!DK147+'1 - Eltis SlaveVoyages'!DM147+'1 - Eltis SlaveVoyages'!DO147+'1 - Eltis SlaveVoyages'!DQ147+'1 - Eltis SlaveVoyages'!DS147+'1 - Eltis SlaveVoyages'!DU147+'1 - Eltis SlaveVoyages'!DW147+'1 - Eltis SlaveVoyages'!DY147+'1 - Eltis SlaveVoyages'!EA147+'1 - Eltis SlaveVoyages'!EC147+'1 - Eltis SlaveVoyages'!EE147+'1 - Eltis SlaveVoyages'!EG147+'1 - Eltis SlaveVoyages'!EI147+'1 - Eltis SlaveVoyages'!EK147+'1 - Eltis SlaveVoyages'!FQ147+'1 - Eltis SlaveVoyages'!FU147+'1 - Eltis SlaveVoyages'!FW147</f>
        <v>0</v>
      </c>
      <c r="AE147" s="11">
        <f t="shared" si="68"/>
        <v>1689</v>
      </c>
      <c r="AG147" s="51">
        <f t="shared" si="69"/>
        <v>1992</v>
      </c>
      <c r="AH147" s="52">
        <f t="shared" si="70"/>
        <v>1711</v>
      </c>
      <c r="AI147" s="52">
        <f t="shared" si="71"/>
        <v>0</v>
      </c>
      <c r="AJ147" s="52">
        <f t="shared" si="72"/>
        <v>0</v>
      </c>
      <c r="AK147" s="52">
        <f t="shared" si="73"/>
        <v>1992</v>
      </c>
      <c r="AL147" s="52">
        <f t="shared" si="74"/>
        <v>1711</v>
      </c>
      <c r="AM147" s="52">
        <f t="shared" si="75"/>
        <v>0</v>
      </c>
      <c r="AN147" s="52">
        <f t="shared" si="76"/>
        <v>0</v>
      </c>
      <c r="AO147" s="52">
        <f t="shared" si="77"/>
        <v>0</v>
      </c>
      <c r="AP147" s="52">
        <f t="shared" si="78"/>
        <v>0</v>
      </c>
      <c r="AQ147" s="52">
        <f t="shared" si="79"/>
        <v>0</v>
      </c>
      <c r="AR147" s="56">
        <f t="shared" si="80"/>
        <v>0</v>
      </c>
      <c r="AT147" s="8">
        <f>IF('4 - Prijzen'!O151&gt;0,'4 - Prijzen'!O151,"")</f>
        <v>88.428571428571431</v>
      </c>
      <c r="AU147" s="8" t="str">
        <f>IF('4 - Prijzen'!P151&gt;0,'4 - Prijzen'!P151,"")</f>
        <v/>
      </c>
      <c r="AV147" s="8" t="str">
        <f>IF('4 - Prijzen'!BC151&gt;0,'4 - Prijzen'!BC151,"")</f>
        <v/>
      </c>
      <c r="AW147" s="8" t="str">
        <f>IF('4 - Prijzen'!BD151&gt;0,'4 - Prijzen'!BD151,"")</f>
        <v/>
      </c>
      <c r="AX147" s="8" t="str">
        <f>IF('4 - Prijzen'!BE151&gt;0,'4 - Prijzen'!BE151,"")</f>
        <v/>
      </c>
      <c r="AY147" s="8">
        <f>IF('4 - Prijzen'!BF151&gt;0,'4 - Prijzen'!BF151,"")</f>
        <v>309.68300853384522</v>
      </c>
      <c r="AZ147" s="8">
        <f>IF('4 - Prijzen'!BG151&gt;0,'4 - Prijzen'!BG151,"")</f>
        <v>247.74640682707619</v>
      </c>
      <c r="BA147" s="8">
        <f>IF('4 - Prijzen'!BV151&gt;0,'4 - Prijzen'!BV151,"")</f>
        <v>216.1764705882353</v>
      </c>
      <c r="BB147" s="8" t="str">
        <f>IF('4 - Prijzen'!BW151&gt;0,'4 - Prijzen'!BW151,"")</f>
        <v/>
      </c>
      <c r="BC147" s="8">
        <f>'4 - Prijzen'!BX151</f>
        <v>344.59645174406921</v>
      </c>
      <c r="BE147" s="11">
        <f t="shared" si="87"/>
        <v>88.428571428571431</v>
      </c>
      <c r="BF147" s="73">
        <v>220</v>
      </c>
      <c r="BG147" s="11">
        <f t="shared" si="63"/>
        <v>216.1764705882353</v>
      </c>
      <c r="BH147" s="11"/>
      <c r="BI147" s="87">
        <f t="shared" si="82"/>
        <v>0.629</v>
      </c>
      <c r="BJ147" s="87">
        <f t="shared" si="83"/>
        <v>0.66666666666666663</v>
      </c>
      <c r="BK147" s="84">
        <f t="shared" si="81"/>
        <v>0.8763333333333333</v>
      </c>
      <c r="BL147" s="89"/>
      <c r="BM147" s="8">
        <f t="shared" si="88"/>
        <v>154365.86628571429</v>
      </c>
      <c r="BN147" s="8">
        <f t="shared" si="89"/>
        <v>0</v>
      </c>
      <c r="BO147" s="8">
        <f t="shared" si="90"/>
        <v>154365.86628571429</v>
      </c>
      <c r="BP147" s="8">
        <f t="shared" si="91"/>
        <v>0</v>
      </c>
      <c r="BR147" s="8">
        <f t="shared" si="49"/>
        <v>0</v>
      </c>
      <c r="BS147" s="8">
        <f t="shared" si="50"/>
        <v>324136.36911764706</v>
      </c>
      <c r="BU147" s="11">
        <f t="shared" ref="BU147:BU178" si="92">BR147-BN147</f>
        <v>0</v>
      </c>
      <c r="BV147" s="11">
        <f t="shared" ref="BV147:BV178" si="93">BS147-BO147</f>
        <v>169770.50283193277</v>
      </c>
      <c r="BX147" s="14">
        <f t="shared" si="59"/>
        <v>0</v>
      </c>
      <c r="BY147" s="14">
        <f t="shared" si="60"/>
        <v>0</v>
      </c>
      <c r="BZ147" s="14">
        <f t="shared" si="61"/>
        <v>1</v>
      </c>
      <c r="CA147" s="14">
        <f t="shared" si="62"/>
        <v>1</v>
      </c>
      <c r="CB147" s="8" t="str">
        <f t="shared" si="51"/>
        <v/>
      </c>
      <c r="CC147" s="8" t="str">
        <f t="shared" si="52"/>
        <v/>
      </c>
      <c r="CD147" s="8">
        <f t="shared" si="53"/>
        <v>169770.50283193277</v>
      </c>
      <c r="CE147" s="8">
        <f t="shared" si="54"/>
        <v>169770.50283193277</v>
      </c>
      <c r="CG147" s="11">
        <f t="shared" si="55"/>
        <v>169770.50283193277</v>
      </c>
      <c r="CH147" s="11">
        <f t="shared" si="56"/>
        <v>169770.50283193277</v>
      </c>
      <c r="CJ147" t="str">
        <f t="shared" ref="CJ147:CJ178" si="94">IF(BU147&gt;0,BU147/AI147,"")</f>
        <v/>
      </c>
      <c r="CK147">
        <f t="shared" ref="CK147:CK178" si="95">IF(BV147&gt;0,BV147/AK147,"")</f>
        <v>85.226156040126895</v>
      </c>
      <c r="CL147">
        <f t="shared" si="57"/>
        <v>85.226156040126895</v>
      </c>
      <c r="CM147">
        <f t="shared" si="58"/>
        <v>85.226156040126895</v>
      </c>
      <c r="CN147">
        <f t="shared" si="84"/>
        <v>90</v>
      </c>
      <c r="CO147">
        <f t="shared" si="84"/>
        <v>110</v>
      </c>
      <c r="CP147" s="8">
        <f t="shared" si="85"/>
        <v>169770.50283193277</v>
      </c>
      <c r="CQ147" s="8">
        <f t="shared" si="86"/>
        <v>169770.50283193277</v>
      </c>
    </row>
    <row r="148" spans="1:95" x14ac:dyDescent="0.25">
      <c r="A148">
        <v>1740</v>
      </c>
      <c r="B148" s="8">
        <f>'2 - Eltis SlaveAssessment'!BX148</f>
        <v>555</v>
      </c>
      <c r="C148" s="8">
        <f>'2 - Eltis SlaveAssessment'!BY148</f>
        <v>484</v>
      </c>
      <c r="D148" s="8">
        <f>'2 - Eltis SlaveAssessment'!AT148</f>
        <v>0</v>
      </c>
      <c r="E148" s="8">
        <f>'2 - Eltis SlaveAssessment'!AU148</f>
        <v>0</v>
      </c>
      <c r="F148" s="8">
        <f>'2 - Eltis SlaveAssessment'!AV148</f>
        <v>555</v>
      </c>
      <c r="G148" s="8">
        <f>'2 - Eltis SlaveAssessment'!AW148</f>
        <v>484</v>
      </c>
      <c r="H148" s="8">
        <f>'2 - Eltis SlaveAssessment'!BJ148+'2 - Eltis SlaveAssessment'!BL148+'2 - Eltis SlaveAssessment'!BN148+'2 - Eltis SlaveAssessment'!BP148+'2 - Eltis SlaveAssessment'!BR148</f>
        <v>0</v>
      </c>
      <c r="I148" s="8">
        <f>'2 - Eltis SlaveAssessment'!BK148+'2 - Eltis SlaveAssessment'!BM148+'2 - Eltis SlaveAssessment'!BO148+'2 - Eltis SlaveAssessment'!BQ148+'2 - Eltis SlaveAssessment'!BS148</f>
        <v>0</v>
      </c>
      <c r="J148" s="8">
        <f>'2 - Eltis SlaveAssessment'!N148+'2 - Eltis SlaveAssessment'!P148+'2 - Eltis SlaveAssessment'!R148+'2 - Eltis SlaveAssessment'!T148+'2 - Eltis SlaveAssessment'!V148+'2 - Eltis SlaveAssessment'!X148+'2 - Eltis SlaveAssessment'!Z148+'2 - Eltis SlaveAssessment'!AB148+'2 - Eltis SlaveAssessment'!AD148+'2 - Eltis SlaveAssessment'!AF148+'2 - Eltis SlaveAssessment'!AH148+'2 - Eltis SlaveAssessment'!AJ148+'2 - Eltis SlaveAssessment'!AL148+'2 - Eltis SlaveAssessment'!AN148+'2 - Eltis SlaveAssessment'!AP148+'2 - Eltis SlaveAssessment'!AR148+'2 - Eltis SlaveAssessment'!AX148+'2 - Eltis SlaveAssessment'!AZ148+'2 - Eltis SlaveAssessment'!BB148+'2 - Eltis SlaveAssessment'!BD148+'2 - Eltis SlaveAssessment'!BF148+'2 - Eltis SlaveAssessment'!BH148</f>
        <v>0</v>
      </c>
      <c r="K148" s="8">
        <f>'2 - Eltis SlaveAssessment'!O148+'2 - Eltis SlaveAssessment'!Q148+'2 - Eltis SlaveAssessment'!S148+'2 - Eltis SlaveAssessment'!U148+'2 - Eltis SlaveAssessment'!W148+'2 - Eltis SlaveAssessment'!Y148+'2 - Eltis SlaveAssessment'!AA148+'2 - Eltis SlaveAssessment'!AC148+'2 - Eltis SlaveAssessment'!AE148+'2 - Eltis SlaveAssessment'!AG148+'2 - Eltis SlaveAssessment'!AI148+'2 - Eltis SlaveAssessment'!AK148+'2 - Eltis SlaveAssessment'!AM148+'2 - Eltis SlaveAssessment'!AO148+'2 - Eltis SlaveAssessment'!AQ148+'2 - Eltis SlaveAssessment'!AS148+'2 - Eltis SlaveAssessment'!AY148+'2 - Eltis SlaveAssessment'!BA148+'2 - Eltis SlaveAssessment'!BC148+'2 - Eltis SlaveAssessment'!BE148+'2 - Eltis SlaveAssessment'!BG148+'2 - Eltis SlaveAssessment'!BI148</f>
        <v>0</v>
      </c>
      <c r="M148" s="8">
        <f>'1 - Eltis SlaveVoyages'!GF148</f>
        <v>555</v>
      </c>
      <c r="N148" s="8">
        <f>'1 - Eltis SlaveVoyages'!GG148</f>
        <v>484</v>
      </c>
      <c r="O148" s="8">
        <f>'1 - Eltis SlaveVoyages'!BZ148</f>
        <v>0</v>
      </c>
      <c r="P148" s="8">
        <f>'1 - Eltis SlaveVoyages'!CA148</f>
        <v>0</v>
      </c>
      <c r="Q148" s="8">
        <f>'1 - Eltis SlaveVoyages'!CB148</f>
        <v>555</v>
      </c>
      <c r="R148" s="8">
        <f>'1 - Eltis SlaveVoyages'!CC148</f>
        <v>484</v>
      </c>
      <c r="S148" s="8">
        <f>'1 - Eltis SlaveVoyages'!EL148+'1 - Eltis SlaveVoyages'!EN148+'1 - Eltis SlaveVoyages'!EP148+'1 - Eltis SlaveVoyages'!ER148+'1 - Eltis SlaveVoyages'!ET148</f>
        <v>0</v>
      </c>
      <c r="T148" s="8">
        <f>'1 - Eltis SlaveVoyages'!EM148+'1 - Eltis SlaveVoyages'!EO148+'1 - Eltis SlaveVoyages'!EQ148+'1 - Eltis SlaveVoyages'!ES148+'1 - Eltis SlaveVoyages'!EU148</f>
        <v>0</v>
      </c>
      <c r="U148" s="8">
        <f>'1 - Eltis SlaveVoyages'!BR148+'1 - Eltis SlaveVoyages'!BT148+'1 - Eltis SlaveVoyages'!BV148+'1 - Eltis SlaveVoyages'!CF148+'1 - Eltis SlaveVoyages'!CH148+'1 - Eltis SlaveVoyages'!CJ148+'1 - Eltis SlaveVoyages'!CL148+'1 - Eltis SlaveVoyages'!CN148+'1 - Eltis SlaveVoyages'!CP148+'1 - Eltis SlaveVoyages'!CR148+'1 - Eltis SlaveVoyages'!CT148+'1 - Eltis SlaveVoyages'!CV148+'1 - Eltis SlaveVoyages'!CX148+'1 - Eltis SlaveVoyages'!CZ148+'1 - Eltis SlaveVoyages'!DB148+'1 - Eltis SlaveVoyages'!DD148+'1 - Eltis SlaveVoyages'!DF148+'1 - Eltis SlaveVoyages'!DH148+'1 - Eltis SlaveVoyages'!DJ148+'1 - Eltis SlaveVoyages'!DL148+'1 - Eltis SlaveVoyages'!DN148+'1 - Eltis SlaveVoyages'!DP148+'1 - Eltis SlaveVoyages'!DR148+'1 - Eltis SlaveVoyages'!DT148+'1 - Eltis SlaveVoyages'!DV148+'1 - Eltis SlaveVoyages'!DX148+'1 - Eltis SlaveVoyages'!DZ148+'1 - Eltis SlaveVoyages'!EB148+'1 - Eltis SlaveVoyages'!ED148+'1 - Eltis SlaveVoyages'!EF148+'1 - Eltis SlaveVoyages'!EH148+'1 - Eltis SlaveVoyages'!EJ148+'1 - Eltis SlaveVoyages'!FP148+'1 - Eltis SlaveVoyages'!FT148+'1 - Eltis SlaveVoyages'!FV148</f>
        <v>0</v>
      </c>
      <c r="V148" s="8">
        <f>'1 - Eltis SlaveVoyages'!BS148+'1 - Eltis SlaveVoyages'!BU148+'1 - Eltis SlaveVoyages'!BW148+'1 - Eltis SlaveVoyages'!CG148+'1 - Eltis SlaveVoyages'!CI148+'1 - Eltis SlaveVoyages'!CK148+'1 - Eltis SlaveVoyages'!CM148+'1 - Eltis SlaveVoyages'!CO148+'1 - Eltis SlaveVoyages'!CQ148+'1 - Eltis SlaveVoyages'!CS148+'1 - Eltis SlaveVoyages'!CU148+'1 - Eltis SlaveVoyages'!CW148+'1 - Eltis SlaveVoyages'!CY148+'1 - Eltis SlaveVoyages'!DA148+'1 - Eltis SlaveVoyages'!DC148+'1 - Eltis SlaveVoyages'!DE148+'1 - Eltis SlaveVoyages'!DG148+'1 - Eltis SlaveVoyages'!DI148+'1 - Eltis SlaveVoyages'!DK148+'1 - Eltis SlaveVoyages'!DM148+'1 - Eltis SlaveVoyages'!DO148+'1 - Eltis SlaveVoyages'!DQ148+'1 - Eltis SlaveVoyages'!DS148+'1 - Eltis SlaveVoyages'!DU148+'1 - Eltis SlaveVoyages'!DW148+'1 - Eltis SlaveVoyages'!DY148+'1 - Eltis SlaveVoyages'!EA148+'1 - Eltis SlaveVoyages'!EC148+'1 - Eltis SlaveVoyages'!EE148+'1 - Eltis SlaveVoyages'!EG148+'1 - Eltis SlaveVoyages'!EI148+'1 - Eltis SlaveVoyages'!EK148+'1 - Eltis SlaveVoyages'!FQ148+'1 - Eltis SlaveVoyages'!FU148+'1 - Eltis SlaveVoyages'!FW148</f>
        <v>0</v>
      </c>
      <c r="AE148" s="11">
        <f t="shared" si="68"/>
        <v>555</v>
      </c>
      <c r="AG148" s="51">
        <f t="shared" si="69"/>
        <v>555</v>
      </c>
      <c r="AH148" s="52">
        <f t="shared" si="70"/>
        <v>484</v>
      </c>
      <c r="AI148" s="52">
        <f t="shared" si="71"/>
        <v>0</v>
      </c>
      <c r="AJ148" s="52">
        <f t="shared" si="72"/>
        <v>0</v>
      </c>
      <c r="AK148" s="52">
        <f t="shared" si="73"/>
        <v>555</v>
      </c>
      <c r="AL148" s="52">
        <f t="shared" si="74"/>
        <v>484</v>
      </c>
      <c r="AM148" s="52">
        <f t="shared" si="75"/>
        <v>0</v>
      </c>
      <c r="AN148" s="52">
        <f t="shared" si="76"/>
        <v>0</v>
      </c>
      <c r="AO148" s="52">
        <f t="shared" si="77"/>
        <v>0</v>
      </c>
      <c r="AP148" s="52">
        <f t="shared" si="78"/>
        <v>0</v>
      </c>
      <c r="AQ148" s="52">
        <f t="shared" si="79"/>
        <v>0</v>
      </c>
      <c r="AR148" s="56">
        <f t="shared" si="80"/>
        <v>0</v>
      </c>
      <c r="AT148" s="8">
        <f>IF('4 - Prijzen'!O152&gt;0,'4 - Prijzen'!O152,"")</f>
        <v>88.428571428571431</v>
      </c>
      <c r="AU148" s="8" t="str">
        <f>IF('4 - Prijzen'!P152&gt;0,'4 - Prijzen'!P152,"")</f>
        <v/>
      </c>
      <c r="AV148" s="8" t="str">
        <f>IF('4 - Prijzen'!BC152&gt;0,'4 - Prijzen'!BC152,"")</f>
        <v/>
      </c>
      <c r="AW148" s="8" t="str">
        <f>IF('4 - Prijzen'!BD152&gt;0,'4 - Prijzen'!BD152,"")</f>
        <v/>
      </c>
      <c r="AX148" s="8" t="str">
        <f>IF('4 - Prijzen'!BE152&gt;0,'4 - Prijzen'!BE152,"")</f>
        <v/>
      </c>
      <c r="AY148" s="8">
        <f>IF('4 - Prijzen'!BF152&gt;0,'4 - Prijzen'!BF152,"")</f>
        <v>311.98507691586678</v>
      </c>
      <c r="AZ148" s="8">
        <f>IF('4 - Prijzen'!BG152&gt;0,'4 - Prijzen'!BG152,"")</f>
        <v>249.58806153269344</v>
      </c>
      <c r="BA148" s="8">
        <f>IF('4 - Prijzen'!BV152&gt;0,'4 - Prijzen'!BV152,"")</f>
        <v>214.6</v>
      </c>
      <c r="BB148" s="8" t="str">
        <f>IF('4 - Prijzen'!BW152&gt;0,'4 - Prijzen'!BW152,"")</f>
        <v/>
      </c>
      <c r="BC148" s="8">
        <f>'4 - Prijzen'!BX152</f>
        <v>344.59645174406921</v>
      </c>
      <c r="BE148" s="11">
        <f t="shared" si="87"/>
        <v>88.428571428571431</v>
      </c>
      <c r="BF148" s="73">
        <v>220</v>
      </c>
      <c r="BG148" s="11">
        <f t="shared" ref="BG148:BG208" si="96">BA148</f>
        <v>214.6</v>
      </c>
      <c r="BH148" s="11"/>
      <c r="BI148" s="87">
        <f t="shared" si="82"/>
        <v>0.629</v>
      </c>
      <c r="BJ148" s="87">
        <f t="shared" si="83"/>
        <v>0.66666666666666663</v>
      </c>
      <c r="BK148" s="84">
        <f t="shared" si="81"/>
        <v>0.8763333333333333</v>
      </c>
      <c r="BL148" s="89"/>
      <c r="BM148" s="8">
        <f t="shared" si="88"/>
        <v>43008.562142857139</v>
      </c>
      <c r="BN148" s="8">
        <f t="shared" si="89"/>
        <v>0</v>
      </c>
      <c r="BO148" s="8">
        <f t="shared" si="90"/>
        <v>43008.562142857139</v>
      </c>
      <c r="BP148" s="8">
        <f t="shared" si="91"/>
        <v>0</v>
      </c>
      <c r="BR148" s="8">
        <f t="shared" ref="BR148:BR188" si="97">(BF148*AJ148)*BK148</f>
        <v>0</v>
      </c>
      <c r="BS148" s="8">
        <f t="shared" ref="BS148:BS203" si="98">(BG148*AL148)*BK148</f>
        <v>91021.588533333328</v>
      </c>
      <c r="BU148" s="11">
        <f t="shared" si="92"/>
        <v>0</v>
      </c>
      <c r="BV148" s="11">
        <f t="shared" si="93"/>
        <v>48013.026390476189</v>
      </c>
      <c r="BX148" s="14">
        <f t="shared" si="59"/>
        <v>0</v>
      </c>
      <c r="BY148" s="14">
        <f t="shared" si="60"/>
        <v>0</v>
      </c>
      <c r="BZ148" s="14">
        <f t="shared" si="61"/>
        <v>1</v>
      </c>
      <c r="CA148" s="14">
        <f t="shared" si="62"/>
        <v>1</v>
      </c>
      <c r="CB148" s="8" t="str">
        <f t="shared" ref="CB148:CB203" si="99">IF(BU148&gt;0,(BU148/BX148),"")</f>
        <v/>
      </c>
      <c r="CC148" s="8" t="str">
        <f t="shared" ref="CC148:CC203" si="100">IF(BU148&gt;0,BU148/BY148,"")</f>
        <v/>
      </c>
      <c r="CD148" s="8">
        <f t="shared" ref="CD148:CD203" si="101">IF(BV148&gt;0,BV148/BZ148,"")</f>
        <v>48013.026390476189</v>
      </c>
      <c r="CE148" s="8">
        <f t="shared" ref="CE148:CE203" si="102">IF(BV148&gt;0,BV148/CA148,"")</f>
        <v>48013.026390476189</v>
      </c>
      <c r="CG148" s="11">
        <f t="shared" ref="CG148:CG190" si="103">MIN(CB148:CE148)</f>
        <v>48013.026390476189</v>
      </c>
      <c r="CH148" s="11">
        <f t="shared" ref="CH148:CH190" si="104">MAX(CB148:CE148)</f>
        <v>48013.026390476189</v>
      </c>
      <c r="CJ148" t="str">
        <f t="shared" si="94"/>
        <v/>
      </c>
      <c r="CK148">
        <f t="shared" si="95"/>
        <v>86.509957460317452</v>
      </c>
      <c r="CL148">
        <f t="shared" ref="CL148:CL211" si="105">IF(CG148&gt;0,CG148/AG148,"")</f>
        <v>86.509957460317452</v>
      </c>
      <c r="CM148">
        <f t="shared" ref="CM148:CM211" si="106">IF(CH148&gt;0,CH148/AG148,"")</f>
        <v>86.509957460317452</v>
      </c>
      <c r="CN148">
        <f t="shared" si="84"/>
        <v>90</v>
      </c>
      <c r="CO148">
        <f t="shared" si="84"/>
        <v>110</v>
      </c>
      <c r="CP148" s="8">
        <f t="shared" si="85"/>
        <v>48013.026390476189</v>
      </c>
      <c r="CQ148" s="8">
        <f t="shared" si="86"/>
        <v>48013.026390476189</v>
      </c>
    </row>
    <row r="149" spans="1:95" x14ac:dyDescent="0.25">
      <c r="A149">
        <v>1741</v>
      </c>
      <c r="B149" s="8">
        <f>'2 - Eltis SlaveAssessment'!BX149</f>
        <v>3025</v>
      </c>
      <c r="C149" s="8">
        <f>'2 - Eltis SlaveAssessment'!BY149</f>
        <v>2712</v>
      </c>
      <c r="D149" s="8">
        <f>'2 - Eltis SlaveAssessment'!AT149</f>
        <v>0</v>
      </c>
      <c r="E149" s="8">
        <f>'2 - Eltis SlaveAssessment'!AU149</f>
        <v>0</v>
      </c>
      <c r="F149" s="8">
        <f>'2 - Eltis SlaveAssessment'!AV149</f>
        <v>3025</v>
      </c>
      <c r="G149" s="8">
        <f>'2 - Eltis SlaveAssessment'!AW149</f>
        <v>2712</v>
      </c>
      <c r="H149" s="8">
        <f>'2 - Eltis SlaveAssessment'!BJ149+'2 - Eltis SlaveAssessment'!BL149+'2 - Eltis SlaveAssessment'!BN149+'2 - Eltis SlaveAssessment'!BP149+'2 - Eltis SlaveAssessment'!BR149</f>
        <v>0</v>
      </c>
      <c r="I149" s="8">
        <f>'2 - Eltis SlaveAssessment'!BK149+'2 - Eltis SlaveAssessment'!BM149+'2 - Eltis SlaveAssessment'!BO149+'2 - Eltis SlaveAssessment'!BQ149+'2 - Eltis SlaveAssessment'!BS149</f>
        <v>0</v>
      </c>
      <c r="J149" s="8">
        <f>'2 - Eltis SlaveAssessment'!N149+'2 - Eltis SlaveAssessment'!P149+'2 - Eltis SlaveAssessment'!R149+'2 - Eltis SlaveAssessment'!T149+'2 - Eltis SlaveAssessment'!V149+'2 - Eltis SlaveAssessment'!X149+'2 - Eltis SlaveAssessment'!Z149+'2 - Eltis SlaveAssessment'!AB149+'2 - Eltis SlaveAssessment'!AD149+'2 - Eltis SlaveAssessment'!AF149+'2 - Eltis SlaveAssessment'!AH149+'2 - Eltis SlaveAssessment'!AJ149+'2 - Eltis SlaveAssessment'!AL149+'2 - Eltis SlaveAssessment'!AN149+'2 - Eltis SlaveAssessment'!AP149+'2 - Eltis SlaveAssessment'!AR149+'2 - Eltis SlaveAssessment'!AX149+'2 - Eltis SlaveAssessment'!AZ149+'2 - Eltis SlaveAssessment'!BB149+'2 - Eltis SlaveAssessment'!BD149+'2 - Eltis SlaveAssessment'!BF149+'2 - Eltis SlaveAssessment'!BH149</f>
        <v>0</v>
      </c>
      <c r="K149" s="8">
        <f>'2 - Eltis SlaveAssessment'!O149+'2 - Eltis SlaveAssessment'!Q149+'2 - Eltis SlaveAssessment'!S149+'2 - Eltis SlaveAssessment'!U149+'2 - Eltis SlaveAssessment'!W149+'2 - Eltis SlaveAssessment'!Y149+'2 - Eltis SlaveAssessment'!AA149+'2 - Eltis SlaveAssessment'!AC149+'2 - Eltis SlaveAssessment'!AE149+'2 - Eltis SlaveAssessment'!AG149+'2 - Eltis SlaveAssessment'!AI149+'2 - Eltis SlaveAssessment'!AK149+'2 - Eltis SlaveAssessment'!AM149+'2 - Eltis SlaveAssessment'!AO149+'2 - Eltis SlaveAssessment'!AQ149+'2 - Eltis SlaveAssessment'!AS149+'2 - Eltis SlaveAssessment'!AY149+'2 - Eltis SlaveAssessment'!BA149+'2 - Eltis SlaveAssessment'!BC149+'2 - Eltis SlaveAssessment'!BE149+'2 - Eltis SlaveAssessment'!BG149+'2 - Eltis SlaveAssessment'!BI149</f>
        <v>0</v>
      </c>
      <c r="M149" s="8">
        <f>'1 - Eltis SlaveVoyages'!GF149</f>
        <v>1788</v>
      </c>
      <c r="N149" s="8">
        <f>'1 - Eltis SlaveVoyages'!GG149</f>
        <v>1577</v>
      </c>
      <c r="O149" s="8">
        <f>'1 - Eltis SlaveVoyages'!BZ149</f>
        <v>0</v>
      </c>
      <c r="P149" s="8">
        <f>'1 - Eltis SlaveVoyages'!CA149</f>
        <v>0</v>
      </c>
      <c r="Q149" s="8">
        <f>'1 - Eltis SlaveVoyages'!CB149</f>
        <v>1788</v>
      </c>
      <c r="R149" s="8">
        <f>'1 - Eltis SlaveVoyages'!CC149</f>
        <v>1577</v>
      </c>
      <c r="S149" s="8">
        <f>'1 - Eltis SlaveVoyages'!EL149+'1 - Eltis SlaveVoyages'!EN149+'1 - Eltis SlaveVoyages'!EP149+'1 - Eltis SlaveVoyages'!ER149+'1 - Eltis SlaveVoyages'!ET149</f>
        <v>0</v>
      </c>
      <c r="T149" s="8">
        <f>'1 - Eltis SlaveVoyages'!EM149+'1 - Eltis SlaveVoyages'!EO149+'1 - Eltis SlaveVoyages'!EQ149+'1 - Eltis SlaveVoyages'!ES149+'1 - Eltis SlaveVoyages'!EU149</f>
        <v>0</v>
      </c>
      <c r="U149" s="8">
        <f>'1 - Eltis SlaveVoyages'!BR149+'1 - Eltis SlaveVoyages'!BT149+'1 - Eltis SlaveVoyages'!BV149+'1 - Eltis SlaveVoyages'!CF149+'1 - Eltis SlaveVoyages'!CH149+'1 - Eltis SlaveVoyages'!CJ149+'1 - Eltis SlaveVoyages'!CL149+'1 - Eltis SlaveVoyages'!CN149+'1 - Eltis SlaveVoyages'!CP149+'1 - Eltis SlaveVoyages'!CR149+'1 - Eltis SlaveVoyages'!CT149+'1 - Eltis SlaveVoyages'!CV149+'1 - Eltis SlaveVoyages'!CX149+'1 - Eltis SlaveVoyages'!CZ149+'1 - Eltis SlaveVoyages'!DB149+'1 - Eltis SlaveVoyages'!DD149+'1 - Eltis SlaveVoyages'!DF149+'1 - Eltis SlaveVoyages'!DH149+'1 - Eltis SlaveVoyages'!DJ149+'1 - Eltis SlaveVoyages'!DL149+'1 - Eltis SlaveVoyages'!DN149+'1 - Eltis SlaveVoyages'!DP149+'1 - Eltis SlaveVoyages'!DR149+'1 - Eltis SlaveVoyages'!DT149+'1 - Eltis SlaveVoyages'!DV149+'1 - Eltis SlaveVoyages'!DX149+'1 - Eltis SlaveVoyages'!DZ149+'1 - Eltis SlaveVoyages'!EB149+'1 - Eltis SlaveVoyages'!ED149+'1 - Eltis SlaveVoyages'!EF149+'1 - Eltis SlaveVoyages'!EH149+'1 - Eltis SlaveVoyages'!EJ149+'1 - Eltis SlaveVoyages'!FP149+'1 - Eltis SlaveVoyages'!FT149+'1 - Eltis SlaveVoyages'!FV149</f>
        <v>0</v>
      </c>
      <c r="V149" s="8">
        <f>'1 - Eltis SlaveVoyages'!BS149+'1 - Eltis SlaveVoyages'!BU149+'1 - Eltis SlaveVoyages'!BW149+'1 - Eltis SlaveVoyages'!CG149+'1 - Eltis SlaveVoyages'!CI149+'1 - Eltis SlaveVoyages'!CK149+'1 - Eltis SlaveVoyages'!CM149+'1 - Eltis SlaveVoyages'!CO149+'1 - Eltis SlaveVoyages'!CQ149+'1 - Eltis SlaveVoyages'!CS149+'1 - Eltis SlaveVoyages'!CU149+'1 - Eltis SlaveVoyages'!CW149+'1 - Eltis SlaveVoyages'!CY149+'1 - Eltis SlaveVoyages'!DA149+'1 - Eltis SlaveVoyages'!DC149+'1 - Eltis SlaveVoyages'!DE149+'1 - Eltis SlaveVoyages'!DG149+'1 - Eltis SlaveVoyages'!DI149+'1 - Eltis SlaveVoyages'!DK149+'1 - Eltis SlaveVoyages'!DM149+'1 - Eltis SlaveVoyages'!DO149+'1 - Eltis SlaveVoyages'!DQ149+'1 - Eltis SlaveVoyages'!DS149+'1 - Eltis SlaveVoyages'!DU149+'1 - Eltis SlaveVoyages'!DW149+'1 - Eltis SlaveVoyages'!DY149+'1 - Eltis SlaveVoyages'!EA149+'1 - Eltis SlaveVoyages'!EC149+'1 - Eltis SlaveVoyages'!EE149+'1 - Eltis SlaveVoyages'!EG149+'1 - Eltis SlaveVoyages'!EI149+'1 - Eltis SlaveVoyages'!EK149+'1 - Eltis SlaveVoyages'!FQ149+'1 - Eltis SlaveVoyages'!FU149+'1 - Eltis SlaveVoyages'!FW149</f>
        <v>0</v>
      </c>
      <c r="AE149" s="11">
        <f t="shared" si="68"/>
        <v>1788</v>
      </c>
      <c r="AG149" s="51">
        <f t="shared" si="69"/>
        <v>3025</v>
      </c>
      <c r="AH149" s="52">
        <f t="shared" si="70"/>
        <v>2712</v>
      </c>
      <c r="AI149" s="52">
        <f t="shared" si="71"/>
        <v>0</v>
      </c>
      <c r="AJ149" s="52">
        <f t="shared" si="72"/>
        <v>0</v>
      </c>
      <c r="AK149" s="52">
        <f t="shared" si="73"/>
        <v>3025</v>
      </c>
      <c r="AL149" s="52">
        <f t="shared" si="74"/>
        <v>2712</v>
      </c>
      <c r="AM149" s="52">
        <f t="shared" si="75"/>
        <v>0</v>
      </c>
      <c r="AN149" s="52">
        <f t="shared" si="76"/>
        <v>0</v>
      </c>
      <c r="AO149" s="52">
        <f t="shared" si="77"/>
        <v>0</v>
      </c>
      <c r="AP149" s="52">
        <f t="shared" si="78"/>
        <v>0</v>
      </c>
      <c r="AQ149" s="52">
        <f t="shared" si="79"/>
        <v>0</v>
      </c>
      <c r="AR149" s="56">
        <f t="shared" si="80"/>
        <v>0</v>
      </c>
      <c r="AT149" s="8">
        <f>IF('4 - Prijzen'!O153&gt;0,'4 - Prijzen'!O153,"")</f>
        <v>84.5</v>
      </c>
      <c r="AU149" s="8" t="str">
        <f>IF('4 - Prijzen'!P153&gt;0,'4 - Prijzen'!P153,"")</f>
        <v/>
      </c>
      <c r="AV149" s="8" t="str">
        <f>IF('4 - Prijzen'!BC153&gt;0,'4 - Prijzen'!BC153,"")</f>
        <v/>
      </c>
      <c r="AW149" s="8" t="str">
        <f>IF('4 - Prijzen'!BD153&gt;0,'4 - Prijzen'!BD153,"")</f>
        <v/>
      </c>
      <c r="AX149" s="8" t="str">
        <f>IF('4 - Prijzen'!BE153&gt;0,'4 - Prijzen'!BE153,"")</f>
        <v/>
      </c>
      <c r="AY149" s="8">
        <f>IF('4 - Prijzen'!BF153&gt;0,'4 - Prijzen'!BF153,"")</f>
        <v>302.03163596498837</v>
      </c>
      <c r="AZ149" s="8">
        <f>IF('4 - Prijzen'!BG153&gt;0,'4 - Prijzen'!BG153,"")</f>
        <v>241.62530877199072</v>
      </c>
      <c r="BA149" s="8">
        <f>IF('4 - Prijzen'!BV153&gt;0,'4 - Prijzen'!BV153,"")</f>
        <v>211.07142857142858</v>
      </c>
      <c r="BB149" s="8" t="str">
        <f>IF('4 - Prijzen'!BW153&gt;0,'4 - Prijzen'!BW153,"")</f>
        <v/>
      </c>
      <c r="BC149" s="8">
        <f>'4 - Prijzen'!BX153</f>
        <v>334.50855615011102</v>
      </c>
      <c r="BE149" s="11">
        <f t="shared" si="87"/>
        <v>84.5</v>
      </c>
      <c r="BF149" s="73">
        <v>220</v>
      </c>
      <c r="BG149" s="11">
        <f t="shared" si="96"/>
        <v>211.07142857142858</v>
      </c>
      <c r="BH149" s="11"/>
      <c r="BI149" s="87">
        <f t="shared" si="82"/>
        <v>0.629</v>
      </c>
      <c r="BJ149" s="87">
        <f t="shared" si="83"/>
        <v>0.66666666666666663</v>
      </c>
      <c r="BK149" s="84">
        <f t="shared" si="81"/>
        <v>0.8763333333333333</v>
      </c>
      <c r="BL149" s="89"/>
      <c r="BM149" s="8">
        <f t="shared" si="88"/>
        <v>224001.75416666665</v>
      </c>
      <c r="BN149" s="8">
        <f t="shared" si="89"/>
        <v>0</v>
      </c>
      <c r="BO149" s="8">
        <f t="shared" si="90"/>
        <v>224001.75416666665</v>
      </c>
      <c r="BP149" s="8">
        <f t="shared" si="91"/>
        <v>0</v>
      </c>
      <c r="BR149" s="8">
        <f t="shared" si="97"/>
        <v>0</v>
      </c>
      <c r="BS149" s="8">
        <f t="shared" si="98"/>
        <v>501635.73428571428</v>
      </c>
      <c r="BU149" s="11">
        <f t="shared" si="92"/>
        <v>0</v>
      </c>
      <c r="BV149" s="11">
        <f t="shared" si="93"/>
        <v>277633.98011904763</v>
      </c>
      <c r="BX149" s="14">
        <f t="shared" ref="BX149:BX188" si="107">AI149/AG149</f>
        <v>0</v>
      </c>
      <c r="BY149" s="14">
        <f t="shared" ref="BY149:BY188" si="108">AJ149/AH149</f>
        <v>0</v>
      </c>
      <c r="BZ149" s="14">
        <f t="shared" ref="BZ149:BZ188" si="109">AK149/AG149</f>
        <v>1</v>
      </c>
      <c r="CA149" s="14">
        <f t="shared" ref="CA149:CA188" si="110">AL149/AH149</f>
        <v>1</v>
      </c>
      <c r="CB149" s="8" t="str">
        <f t="shared" si="99"/>
        <v/>
      </c>
      <c r="CC149" s="8" t="str">
        <f t="shared" si="100"/>
        <v/>
      </c>
      <c r="CD149" s="8">
        <f t="shared" si="101"/>
        <v>277633.98011904763</v>
      </c>
      <c r="CE149" s="8">
        <f t="shared" si="102"/>
        <v>277633.98011904763</v>
      </c>
      <c r="CG149" s="11">
        <f t="shared" si="103"/>
        <v>277633.98011904763</v>
      </c>
      <c r="CH149" s="11">
        <f t="shared" si="104"/>
        <v>277633.98011904763</v>
      </c>
      <c r="CJ149" t="str">
        <f t="shared" si="94"/>
        <v/>
      </c>
      <c r="CK149">
        <f t="shared" si="95"/>
        <v>91.779828138528146</v>
      </c>
      <c r="CL149">
        <f t="shared" si="105"/>
        <v>91.779828138528146</v>
      </c>
      <c r="CM149">
        <f t="shared" si="106"/>
        <v>91.779828138528146</v>
      </c>
      <c r="CN149">
        <f t="shared" si="84"/>
        <v>90</v>
      </c>
      <c r="CO149">
        <f t="shared" si="84"/>
        <v>110</v>
      </c>
      <c r="CP149" s="8">
        <f t="shared" si="85"/>
        <v>277633.98011904763</v>
      </c>
      <c r="CQ149" s="8">
        <f t="shared" si="86"/>
        <v>277633.98011904763</v>
      </c>
    </row>
    <row r="150" spans="1:95" x14ac:dyDescent="0.25">
      <c r="A150">
        <v>1742</v>
      </c>
      <c r="B150" s="8">
        <f>'2 - Eltis SlaveAssessment'!BX150</f>
        <v>2363</v>
      </c>
      <c r="C150" s="8">
        <f>'2 - Eltis SlaveAssessment'!BY150</f>
        <v>2147</v>
      </c>
      <c r="D150" s="8">
        <f>'2 - Eltis SlaveAssessment'!AT150</f>
        <v>341</v>
      </c>
      <c r="E150" s="8">
        <f>'2 - Eltis SlaveAssessment'!AU150</f>
        <v>322</v>
      </c>
      <c r="F150" s="8">
        <f>'2 - Eltis SlaveAssessment'!AV150</f>
        <v>2022</v>
      </c>
      <c r="G150" s="8">
        <f>'2 - Eltis SlaveAssessment'!AW150</f>
        <v>1825</v>
      </c>
      <c r="H150" s="8">
        <f>'2 - Eltis SlaveAssessment'!BJ150+'2 - Eltis SlaveAssessment'!BL150+'2 - Eltis SlaveAssessment'!BN150+'2 - Eltis SlaveAssessment'!BP150+'2 - Eltis SlaveAssessment'!BR150</f>
        <v>0</v>
      </c>
      <c r="I150" s="8">
        <f>'2 - Eltis SlaveAssessment'!BK150+'2 - Eltis SlaveAssessment'!BM150+'2 - Eltis SlaveAssessment'!BO150+'2 - Eltis SlaveAssessment'!BQ150+'2 - Eltis SlaveAssessment'!BS150</f>
        <v>0</v>
      </c>
      <c r="J150" s="8">
        <f>'2 - Eltis SlaveAssessment'!N150+'2 - Eltis SlaveAssessment'!P150+'2 - Eltis SlaveAssessment'!R150+'2 - Eltis SlaveAssessment'!T150+'2 - Eltis SlaveAssessment'!V150+'2 - Eltis SlaveAssessment'!X150+'2 - Eltis SlaveAssessment'!Z150+'2 - Eltis SlaveAssessment'!AB150+'2 - Eltis SlaveAssessment'!AD150+'2 - Eltis SlaveAssessment'!AF150+'2 - Eltis SlaveAssessment'!AH150+'2 - Eltis SlaveAssessment'!AJ150+'2 - Eltis SlaveAssessment'!AL150+'2 - Eltis SlaveAssessment'!AN150+'2 - Eltis SlaveAssessment'!AP150+'2 - Eltis SlaveAssessment'!AR150+'2 - Eltis SlaveAssessment'!AX150+'2 - Eltis SlaveAssessment'!AZ150+'2 - Eltis SlaveAssessment'!BB150+'2 - Eltis SlaveAssessment'!BD150+'2 - Eltis SlaveAssessment'!BF150+'2 - Eltis SlaveAssessment'!BH150</f>
        <v>0</v>
      </c>
      <c r="K150" s="8">
        <f>'2 - Eltis SlaveAssessment'!O150+'2 - Eltis SlaveAssessment'!Q150+'2 - Eltis SlaveAssessment'!S150+'2 - Eltis SlaveAssessment'!U150+'2 - Eltis SlaveAssessment'!W150+'2 - Eltis SlaveAssessment'!Y150+'2 - Eltis SlaveAssessment'!AA150+'2 - Eltis SlaveAssessment'!AC150+'2 - Eltis SlaveAssessment'!AE150+'2 - Eltis SlaveAssessment'!AG150+'2 - Eltis SlaveAssessment'!AI150+'2 - Eltis SlaveAssessment'!AK150+'2 - Eltis SlaveAssessment'!AM150+'2 - Eltis SlaveAssessment'!AO150+'2 - Eltis SlaveAssessment'!AQ150+'2 - Eltis SlaveAssessment'!AS150+'2 - Eltis SlaveAssessment'!AY150+'2 - Eltis SlaveAssessment'!BA150+'2 - Eltis SlaveAssessment'!BC150+'2 - Eltis SlaveAssessment'!BE150+'2 - Eltis SlaveAssessment'!BG150+'2 - Eltis SlaveAssessment'!BI150</f>
        <v>0</v>
      </c>
      <c r="M150" s="8">
        <f>'1 - Eltis SlaveVoyages'!GF150</f>
        <v>2362</v>
      </c>
      <c r="N150" s="8">
        <f>'1 - Eltis SlaveVoyages'!GG150</f>
        <v>2147</v>
      </c>
      <c r="O150" s="8">
        <f>'1 - Eltis SlaveVoyages'!BZ150</f>
        <v>341</v>
      </c>
      <c r="P150" s="8">
        <f>'1 - Eltis SlaveVoyages'!CA150</f>
        <v>322</v>
      </c>
      <c r="Q150" s="8">
        <f>'1 - Eltis SlaveVoyages'!CB150</f>
        <v>2021</v>
      </c>
      <c r="R150" s="8">
        <f>'1 - Eltis SlaveVoyages'!CC150</f>
        <v>1825</v>
      </c>
      <c r="S150" s="8">
        <f>'1 - Eltis SlaveVoyages'!EL150+'1 - Eltis SlaveVoyages'!EN150+'1 - Eltis SlaveVoyages'!EP150+'1 - Eltis SlaveVoyages'!ER150+'1 - Eltis SlaveVoyages'!ET150</f>
        <v>0</v>
      </c>
      <c r="T150" s="8">
        <f>'1 - Eltis SlaveVoyages'!EM150+'1 - Eltis SlaveVoyages'!EO150+'1 - Eltis SlaveVoyages'!EQ150+'1 - Eltis SlaveVoyages'!ES150+'1 - Eltis SlaveVoyages'!EU150</f>
        <v>0</v>
      </c>
      <c r="U150" s="8">
        <f>'1 - Eltis SlaveVoyages'!BR150+'1 - Eltis SlaveVoyages'!BT150+'1 - Eltis SlaveVoyages'!BV150+'1 - Eltis SlaveVoyages'!CF150+'1 - Eltis SlaveVoyages'!CH150+'1 - Eltis SlaveVoyages'!CJ150+'1 - Eltis SlaveVoyages'!CL150+'1 - Eltis SlaveVoyages'!CN150+'1 - Eltis SlaveVoyages'!CP150+'1 - Eltis SlaveVoyages'!CR150+'1 - Eltis SlaveVoyages'!CT150+'1 - Eltis SlaveVoyages'!CV150+'1 - Eltis SlaveVoyages'!CX150+'1 - Eltis SlaveVoyages'!CZ150+'1 - Eltis SlaveVoyages'!DB150+'1 - Eltis SlaveVoyages'!DD150+'1 - Eltis SlaveVoyages'!DF150+'1 - Eltis SlaveVoyages'!DH150+'1 - Eltis SlaveVoyages'!DJ150+'1 - Eltis SlaveVoyages'!DL150+'1 - Eltis SlaveVoyages'!DN150+'1 - Eltis SlaveVoyages'!DP150+'1 - Eltis SlaveVoyages'!DR150+'1 - Eltis SlaveVoyages'!DT150+'1 - Eltis SlaveVoyages'!DV150+'1 - Eltis SlaveVoyages'!DX150+'1 - Eltis SlaveVoyages'!DZ150+'1 - Eltis SlaveVoyages'!EB150+'1 - Eltis SlaveVoyages'!ED150+'1 - Eltis SlaveVoyages'!EF150+'1 - Eltis SlaveVoyages'!EH150+'1 - Eltis SlaveVoyages'!EJ150+'1 - Eltis SlaveVoyages'!FP150+'1 - Eltis SlaveVoyages'!FT150+'1 - Eltis SlaveVoyages'!FV150</f>
        <v>0</v>
      </c>
      <c r="V150" s="8">
        <f>'1 - Eltis SlaveVoyages'!BS150+'1 - Eltis SlaveVoyages'!BU150+'1 - Eltis SlaveVoyages'!BW150+'1 - Eltis SlaveVoyages'!CG150+'1 - Eltis SlaveVoyages'!CI150+'1 - Eltis SlaveVoyages'!CK150+'1 - Eltis SlaveVoyages'!CM150+'1 - Eltis SlaveVoyages'!CO150+'1 - Eltis SlaveVoyages'!CQ150+'1 - Eltis SlaveVoyages'!CS150+'1 - Eltis SlaveVoyages'!CU150+'1 - Eltis SlaveVoyages'!CW150+'1 - Eltis SlaveVoyages'!CY150+'1 - Eltis SlaveVoyages'!DA150+'1 - Eltis SlaveVoyages'!DC150+'1 - Eltis SlaveVoyages'!DE150+'1 - Eltis SlaveVoyages'!DG150+'1 - Eltis SlaveVoyages'!DI150+'1 - Eltis SlaveVoyages'!DK150+'1 - Eltis SlaveVoyages'!DM150+'1 - Eltis SlaveVoyages'!DO150+'1 - Eltis SlaveVoyages'!DQ150+'1 - Eltis SlaveVoyages'!DS150+'1 - Eltis SlaveVoyages'!DU150+'1 - Eltis SlaveVoyages'!DW150+'1 - Eltis SlaveVoyages'!DY150+'1 - Eltis SlaveVoyages'!EA150+'1 - Eltis SlaveVoyages'!EC150+'1 - Eltis SlaveVoyages'!EE150+'1 - Eltis SlaveVoyages'!EG150+'1 - Eltis SlaveVoyages'!EI150+'1 - Eltis SlaveVoyages'!EK150+'1 - Eltis SlaveVoyages'!FQ150+'1 - Eltis SlaveVoyages'!FU150+'1 - Eltis SlaveVoyages'!FW150</f>
        <v>0</v>
      </c>
      <c r="AE150" s="11">
        <f t="shared" si="68"/>
        <v>2362</v>
      </c>
      <c r="AG150" s="51">
        <f t="shared" si="69"/>
        <v>2363</v>
      </c>
      <c r="AH150" s="52">
        <f t="shared" si="70"/>
        <v>2147</v>
      </c>
      <c r="AI150" s="52">
        <f t="shared" si="71"/>
        <v>341</v>
      </c>
      <c r="AJ150" s="52">
        <f t="shared" si="72"/>
        <v>322</v>
      </c>
      <c r="AK150" s="52">
        <f t="shared" si="73"/>
        <v>2022</v>
      </c>
      <c r="AL150" s="52">
        <f t="shared" si="74"/>
        <v>1825</v>
      </c>
      <c r="AM150" s="52">
        <f t="shared" si="75"/>
        <v>0</v>
      </c>
      <c r="AN150" s="52">
        <f t="shared" si="76"/>
        <v>0</v>
      </c>
      <c r="AO150" s="52">
        <f t="shared" si="77"/>
        <v>0</v>
      </c>
      <c r="AP150" s="52">
        <f t="shared" si="78"/>
        <v>0</v>
      </c>
      <c r="AQ150" s="52">
        <f t="shared" si="79"/>
        <v>0</v>
      </c>
      <c r="AR150" s="56">
        <f t="shared" si="80"/>
        <v>0</v>
      </c>
      <c r="AT150" s="8">
        <f>IF('4 - Prijzen'!O154&gt;0,'4 - Prijzen'!O154,"")</f>
        <v>84.5</v>
      </c>
      <c r="AU150" s="8" t="str">
        <f>IF('4 - Prijzen'!P154&gt;0,'4 - Prijzen'!P154,"")</f>
        <v/>
      </c>
      <c r="AV150" s="8" t="str">
        <f>IF('4 - Prijzen'!BC154&gt;0,'4 - Prijzen'!BC154,"")</f>
        <v/>
      </c>
      <c r="AW150" s="8" t="str">
        <f>IF('4 - Prijzen'!BD154&gt;0,'4 - Prijzen'!BD154,"")</f>
        <v/>
      </c>
      <c r="AX150" s="8" t="str">
        <f>IF('4 - Prijzen'!BE154&gt;0,'4 - Prijzen'!BE154,"")</f>
        <v/>
      </c>
      <c r="AY150" s="8">
        <f>IF('4 - Prijzen'!BF154&gt;0,'4 - Prijzen'!BF154,"")</f>
        <v>329.73345396951709</v>
      </c>
      <c r="AZ150" s="8">
        <f>IF('4 - Prijzen'!BG154&gt;0,'4 - Prijzen'!BG154,"")</f>
        <v>263.78676317561366</v>
      </c>
      <c r="BA150" s="8">
        <f>IF('4 - Prijzen'!BV154&gt;0,'4 - Prijzen'!BV154,"")</f>
        <v>218.58333333333334</v>
      </c>
      <c r="BB150" s="8" t="str">
        <f>IF('4 - Prijzen'!BW154&gt;0,'4 - Prijzen'!BW154,"")</f>
        <v/>
      </c>
      <c r="BC150" s="8">
        <f>'4 - Prijzen'!BX154</f>
        <v>334.50855615011102</v>
      </c>
      <c r="BE150" s="11">
        <f t="shared" si="87"/>
        <v>84.5</v>
      </c>
      <c r="BF150" s="73">
        <v>220</v>
      </c>
      <c r="BG150" s="11">
        <f t="shared" si="96"/>
        <v>218.58333333333334</v>
      </c>
      <c r="BH150" s="11"/>
      <c r="BI150" s="87">
        <f t="shared" si="82"/>
        <v>0.629</v>
      </c>
      <c r="BJ150" s="87">
        <f t="shared" si="83"/>
        <v>0.66666666666666663</v>
      </c>
      <c r="BK150" s="84">
        <f t="shared" si="81"/>
        <v>0.8763333333333333</v>
      </c>
      <c r="BL150" s="89"/>
      <c r="BM150" s="8">
        <f t="shared" si="88"/>
        <v>174980.54383333333</v>
      </c>
      <c r="BN150" s="8">
        <f t="shared" si="89"/>
        <v>25251.106833333331</v>
      </c>
      <c r="BO150" s="8">
        <f t="shared" si="90"/>
        <v>149729.43700000001</v>
      </c>
      <c r="BP150" s="8">
        <f t="shared" si="91"/>
        <v>0</v>
      </c>
      <c r="BR150" s="8">
        <f t="shared" si="97"/>
        <v>62079.453333333331</v>
      </c>
      <c r="BS150" s="8">
        <f t="shared" si="98"/>
        <v>349582.14652777778</v>
      </c>
      <c r="BU150" s="11">
        <f t="shared" si="92"/>
        <v>36828.3465</v>
      </c>
      <c r="BV150" s="11">
        <f t="shared" si="93"/>
        <v>199852.70952777777</v>
      </c>
      <c r="BX150" s="14">
        <f t="shared" si="107"/>
        <v>0.14430808294540837</v>
      </c>
      <c r="BY150" s="14">
        <f t="shared" si="108"/>
        <v>0.14997671169073126</v>
      </c>
      <c r="BZ150" s="14">
        <f t="shared" si="109"/>
        <v>0.85569191705459158</v>
      </c>
      <c r="CA150" s="14">
        <f t="shared" si="110"/>
        <v>0.85002328830926877</v>
      </c>
      <c r="CB150" s="8">
        <f t="shared" si="99"/>
        <v>255206.40111290326</v>
      </c>
      <c r="CC150" s="8">
        <f t="shared" si="100"/>
        <v>245560.43458229813</v>
      </c>
      <c r="CD150" s="8">
        <f t="shared" si="101"/>
        <v>233556.85094665622</v>
      </c>
      <c r="CE150" s="8">
        <f t="shared" si="102"/>
        <v>235114.3930718569</v>
      </c>
      <c r="CG150" s="11">
        <f t="shared" si="103"/>
        <v>233556.85094665622</v>
      </c>
      <c r="CH150" s="11">
        <f t="shared" si="104"/>
        <v>255206.40111290326</v>
      </c>
      <c r="CJ150">
        <f t="shared" si="94"/>
        <v>108.00101612903225</v>
      </c>
      <c r="CK150">
        <f t="shared" si="95"/>
        <v>98.839124395537965</v>
      </c>
      <c r="CL150">
        <f t="shared" si="105"/>
        <v>98.839124395537965</v>
      </c>
      <c r="CM150">
        <f t="shared" si="106"/>
        <v>108.00101612903227</v>
      </c>
      <c r="CN150">
        <f t="shared" si="84"/>
        <v>90</v>
      </c>
      <c r="CO150">
        <f t="shared" si="84"/>
        <v>110</v>
      </c>
      <c r="CP150" s="8">
        <f t="shared" si="85"/>
        <v>233556.85094665622</v>
      </c>
      <c r="CQ150" s="8">
        <f t="shared" si="86"/>
        <v>255206.40111290326</v>
      </c>
    </row>
    <row r="151" spans="1:95" x14ac:dyDescent="0.25">
      <c r="A151">
        <v>1743</v>
      </c>
      <c r="B151" s="8">
        <f>'2 - Eltis SlaveAssessment'!BX151</f>
        <v>3803</v>
      </c>
      <c r="C151" s="8">
        <f>'2 - Eltis SlaveAssessment'!BY151</f>
        <v>3413</v>
      </c>
      <c r="D151" s="8">
        <f>'2 - Eltis SlaveAssessment'!AT151</f>
        <v>550</v>
      </c>
      <c r="E151" s="8">
        <f>'2 - Eltis SlaveAssessment'!AU151</f>
        <v>460</v>
      </c>
      <c r="F151" s="8">
        <f>'2 - Eltis SlaveAssessment'!AV151</f>
        <v>3253</v>
      </c>
      <c r="G151" s="8">
        <f>'2 - Eltis SlaveAssessment'!AW151</f>
        <v>2953</v>
      </c>
      <c r="H151" s="8">
        <f>'2 - Eltis SlaveAssessment'!BJ151+'2 - Eltis SlaveAssessment'!BL151+'2 - Eltis SlaveAssessment'!BN151+'2 - Eltis SlaveAssessment'!BP151+'2 - Eltis SlaveAssessment'!BR151</f>
        <v>0</v>
      </c>
      <c r="I151" s="8">
        <f>'2 - Eltis SlaveAssessment'!BK151+'2 - Eltis SlaveAssessment'!BM151+'2 - Eltis SlaveAssessment'!BO151+'2 - Eltis SlaveAssessment'!BQ151+'2 - Eltis SlaveAssessment'!BS151</f>
        <v>0</v>
      </c>
      <c r="J151" s="8">
        <f>'2 - Eltis SlaveAssessment'!N151+'2 - Eltis SlaveAssessment'!P151+'2 - Eltis SlaveAssessment'!R151+'2 - Eltis SlaveAssessment'!T151+'2 - Eltis SlaveAssessment'!V151+'2 - Eltis SlaveAssessment'!X151+'2 - Eltis SlaveAssessment'!Z151+'2 - Eltis SlaveAssessment'!AB151+'2 - Eltis SlaveAssessment'!AD151+'2 - Eltis SlaveAssessment'!AF151+'2 - Eltis SlaveAssessment'!AH151+'2 - Eltis SlaveAssessment'!AJ151+'2 - Eltis SlaveAssessment'!AL151+'2 - Eltis SlaveAssessment'!AN151+'2 - Eltis SlaveAssessment'!AP151+'2 - Eltis SlaveAssessment'!AR151+'2 - Eltis SlaveAssessment'!AX151+'2 - Eltis SlaveAssessment'!AZ151+'2 - Eltis SlaveAssessment'!BB151+'2 - Eltis SlaveAssessment'!BD151+'2 - Eltis SlaveAssessment'!BF151+'2 - Eltis SlaveAssessment'!BH151</f>
        <v>0</v>
      </c>
      <c r="K151" s="8">
        <f>'2 - Eltis SlaveAssessment'!O151+'2 - Eltis SlaveAssessment'!Q151+'2 - Eltis SlaveAssessment'!S151+'2 - Eltis SlaveAssessment'!U151+'2 - Eltis SlaveAssessment'!W151+'2 - Eltis SlaveAssessment'!Y151+'2 - Eltis SlaveAssessment'!AA151+'2 - Eltis SlaveAssessment'!AC151+'2 - Eltis SlaveAssessment'!AE151+'2 - Eltis SlaveAssessment'!AG151+'2 - Eltis SlaveAssessment'!AI151+'2 - Eltis SlaveAssessment'!AK151+'2 - Eltis SlaveAssessment'!AM151+'2 - Eltis SlaveAssessment'!AO151+'2 - Eltis SlaveAssessment'!AQ151+'2 - Eltis SlaveAssessment'!AS151+'2 - Eltis SlaveAssessment'!AY151+'2 - Eltis SlaveAssessment'!BA151+'2 - Eltis SlaveAssessment'!BC151+'2 - Eltis SlaveAssessment'!BE151+'2 - Eltis SlaveAssessment'!BG151+'2 - Eltis SlaveAssessment'!BI151</f>
        <v>0</v>
      </c>
      <c r="M151" s="8">
        <f>'1 - Eltis SlaveVoyages'!GF151</f>
        <v>3803</v>
      </c>
      <c r="N151" s="8">
        <f>'1 - Eltis SlaveVoyages'!GG151</f>
        <v>3413</v>
      </c>
      <c r="O151" s="8">
        <f>'1 - Eltis SlaveVoyages'!BZ151</f>
        <v>550</v>
      </c>
      <c r="P151" s="8">
        <f>'1 - Eltis SlaveVoyages'!CA151</f>
        <v>460</v>
      </c>
      <c r="Q151" s="8">
        <f>'1 - Eltis SlaveVoyages'!CB151</f>
        <v>3253</v>
      </c>
      <c r="R151" s="8">
        <f>'1 - Eltis SlaveVoyages'!CC151</f>
        <v>2953</v>
      </c>
      <c r="S151" s="8">
        <f>'1 - Eltis SlaveVoyages'!EL151+'1 - Eltis SlaveVoyages'!EN151+'1 - Eltis SlaveVoyages'!EP151+'1 - Eltis SlaveVoyages'!ER151+'1 - Eltis SlaveVoyages'!ET151</f>
        <v>0</v>
      </c>
      <c r="T151" s="8">
        <f>'1 - Eltis SlaveVoyages'!EM151+'1 - Eltis SlaveVoyages'!EO151+'1 - Eltis SlaveVoyages'!EQ151+'1 - Eltis SlaveVoyages'!ES151+'1 - Eltis SlaveVoyages'!EU151</f>
        <v>0</v>
      </c>
      <c r="U151" s="8">
        <f>'1 - Eltis SlaveVoyages'!BR151+'1 - Eltis SlaveVoyages'!BT151+'1 - Eltis SlaveVoyages'!BV151+'1 - Eltis SlaveVoyages'!CF151+'1 - Eltis SlaveVoyages'!CH151+'1 - Eltis SlaveVoyages'!CJ151+'1 - Eltis SlaveVoyages'!CL151+'1 - Eltis SlaveVoyages'!CN151+'1 - Eltis SlaveVoyages'!CP151+'1 - Eltis SlaveVoyages'!CR151+'1 - Eltis SlaveVoyages'!CT151+'1 - Eltis SlaveVoyages'!CV151+'1 - Eltis SlaveVoyages'!CX151+'1 - Eltis SlaveVoyages'!CZ151+'1 - Eltis SlaveVoyages'!DB151+'1 - Eltis SlaveVoyages'!DD151+'1 - Eltis SlaveVoyages'!DF151+'1 - Eltis SlaveVoyages'!DH151+'1 - Eltis SlaveVoyages'!DJ151+'1 - Eltis SlaveVoyages'!DL151+'1 - Eltis SlaveVoyages'!DN151+'1 - Eltis SlaveVoyages'!DP151+'1 - Eltis SlaveVoyages'!DR151+'1 - Eltis SlaveVoyages'!DT151+'1 - Eltis SlaveVoyages'!DV151+'1 - Eltis SlaveVoyages'!DX151+'1 - Eltis SlaveVoyages'!DZ151+'1 - Eltis SlaveVoyages'!EB151+'1 - Eltis SlaveVoyages'!ED151+'1 - Eltis SlaveVoyages'!EF151+'1 - Eltis SlaveVoyages'!EH151+'1 - Eltis SlaveVoyages'!EJ151+'1 - Eltis SlaveVoyages'!FP151+'1 - Eltis SlaveVoyages'!FT151+'1 - Eltis SlaveVoyages'!FV151</f>
        <v>0</v>
      </c>
      <c r="V151" s="8">
        <f>'1 - Eltis SlaveVoyages'!BS151+'1 - Eltis SlaveVoyages'!BU151+'1 - Eltis SlaveVoyages'!BW151+'1 - Eltis SlaveVoyages'!CG151+'1 - Eltis SlaveVoyages'!CI151+'1 - Eltis SlaveVoyages'!CK151+'1 - Eltis SlaveVoyages'!CM151+'1 - Eltis SlaveVoyages'!CO151+'1 - Eltis SlaveVoyages'!CQ151+'1 - Eltis SlaveVoyages'!CS151+'1 - Eltis SlaveVoyages'!CU151+'1 - Eltis SlaveVoyages'!CW151+'1 - Eltis SlaveVoyages'!CY151+'1 - Eltis SlaveVoyages'!DA151+'1 - Eltis SlaveVoyages'!DC151+'1 - Eltis SlaveVoyages'!DE151+'1 - Eltis SlaveVoyages'!DG151+'1 - Eltis SlaveVoyages'!DI151+'1 - Eltis SlaveVoyages'!DK151+'1 - Eltis SlaveVoyages'!DM151+'1 - Eltis SlaveVoyages'!DO151+'1 - Eltis SlaveVoyages'!DQ151+'1 - Eltis SlaveVoyages'!DS151+'1 - Eltis SlaveVoyages'!DU151+'1 - Eltis SlaveVoyages'!DW151+'1 - Eltis SlaveVoyages'!DY151+'1 - Eltis SlaveVoyages'!EA151+'1 - Eltis SlaveVoyages'!EC151+'1 - Eltis SlaveVoyages'!EE151+'1 - Eltis SlaveVoyages'!EG151+'1 - Eltis SlaveVoyages'!EI151+'1 - Eltis SlaveVoyages'!EK151+'1 - Eltis SlaveVoyages'!FQ151+'1 - Eltis SlaveVoyages'!FU151+'1 - Eltis SlaveVoyages'!FW151</f>
        <v>0</v>
      </c>
      <c r="AE151" s="11">
        <f t="shared" si="68"/>
        <v>3803</v>
      </c>
      <c r="AG151" s="51">
        <f t="shared" si="69"/>
        <v>3803</v>
      </c>
      <c r="AH151" s="52">
        <f t="shared" si="70"/>
        <v>3413</v>
      </c>
      <c r="AI151" s="52">
        <f t="shared" si="71"/>
        <v>550</v>
      </c>
      <c r="AJ151" s="52">
        <f t="shared" si="72"/>
        <v>460</v>
      </c>
      <c r="AK151" s="52">
        <f t="shared" si="73"/>
        <v>3253</v>
      </c>
      <c r="AL151" s="52">
        <f t="shared" si="74"/>
        <v>2953</v>
      </c>
      <c r="AM151" s="52">
        <f t="shared" si="75"/>
        <v>0</v>
      </c>
      <c r="AN151" s="52">
        <f t="shared" si="76"/>
        <v>0</v>
      </c>
      <c r="AO151" s="52">
        <f t="shared" si="77"/>
        <v>0</v>
      </c>
      <c r="AP151" s="52">
        <f t="shared" si="78"/>
        <v>0</v>
      </c>
      <c r="AQ151" s="52">
        <f t="shared" si="79"/>
        <v>0</v>
      </c>
      <c r="AR151" s="56">
        <f t="shared" si="80"/>
        <v>0</v>
      </c>
      <c r="AT151" s="8">
        <f>IF('4 - Prijzen'!O155&gt;0,'4 - Prijzen'!O155,"")</f>
        <v>82.111111111111114</v>
      </c>
      <c r="AU151" s="8" t="str">
        <f>IF('4 - Prijzen'!P155&gt;0,'4 - Prijzen'!P155,"")</f>
        <v/>
      </c>
      <c r="AV151" s="8" t="str">
        <f>IF('4 - Prijzen'!BC155&gt;0,'4 - Prijzen'!BC155,"")</f>
        <v/>
      </c>
      <c r="AW151" s="8" t="str">
        <f>IF('4 - Prijzen'!BD155&gt;0,'4 - Prijzen'!BD155,"")</f>
        <v/>
      </c>
      <c r="AX151" s="8" t="str">
        <f>IF('4 - Prijzen'!BE155&gt;0,'4 - Prijzen'!BE155,"")</f>
        <v/>
      </c>
      <c r="AY151" s="8">
        <f>IF('4 - Prijzen'!BF155&gt;0,'4 - Prijzen'!BF155,"")</f>
        <v>329.73345396951709</v>
      </c>
      <c r="AZ151" s="8">
        <f>IF('4 - Prijzen'!BG155&gt;0,'4 - Prijzen'!BG155,"")</f>
        <v>263.78676317561366</v>
      </c>
      <c r="BA151" s="8">
        <f>IF('4 - Prijzen'!BV155&gt;0,'4 - Prijzen'!BV155,"")</f>
        <v>221.63636363636363</v>
      </c>
      <c r="BB151" s="8" t="str">
        <f>IF('4 - Prijzen'!BW155&gt;0,'4 - Prijzen'!BW155,"")</f>
        <v/>
      </c>
      <c r="BC151" s="8">
        <f>'4 - Prijzen'!BX155</f>
        <v>329.44022452595379</v>
      </c>
      <c r="BE151" s="11">
        <f t="shared" si="87"/>
        <v>82.111111111111114</v>
      </c>
      <c r="BF151" s="73">
        <v>220</v>
      </c>
      <c r="BG151" s="11">
        <f t="shared" si="96"/>
        <v>221.63636363636363</v>
      </c>
      <c r="BH151" s="11"/>
      <c r="BI151" s="87">
        <f t="shared" si="82"/>
        <v>0.629</v>
      </c>
      <c r="BJ151" s="87">
        <f t="shared" si="83"/>
        <v>0.66666666666666663</v>
      </c>
      <c r="BK151" s="84">
        <f t="shared" si="81"/>
        <v>0.8763333333333333</v>
      </c>
      <c r="BL151" s="89"/>
      <c r="BM151" s="8">
        <f t="shared" si="88"/>
        <v>273651.34418518515</v>
      </c>
      <c r="BN151" s="8">
        <f t="shared" si="89"/>
        <v>39576.187037037031</v>
      </c>
      <c r="BO151" s="8">
        <f t="shared" si="90"/>
        <v>234075.15714814814</v>
      </c>
      <c r="BP151" s="8">
        <f t="shared" si="91"/>
        <v>0</v>
      </c>
      <c r="BR151" s="8">
        <f t="shared" si="97"/>
        <v>88684.933333333334</v>
      </c>
      <c r="BS151" s="8">
        <f t="shared" si="98"/>
        <v>573553.31533333322</v>
      </c>
      <c r="BU151" s="11">
        <f t="shared" si="92"/>
        <v>49108.746296296304</v>
      </c>
      <c r="BV151" s="11">
        <f t="shared" si="93"/>
        <v>339478.15818518505</v>
      </c>
      <c r="BX151" s="14">
        <f t="shared" si="107"/>
        <v>0.14462266631606627</v>
      </c>
      <c r="BY151" s="14">
        <f t="shared" si="108"/>
        <v>0.13477878699091708</v>
      </c>
      <c r="BZ151" s="14">
        <f t="shared" si="109"/>
        <v>0.85537733368393376</v>
      </c>
      <c r="CA151" s="14">
        <f t="shared" si="110"/>
        <v>0.86522121300908295</v>
      </c>
      <c r="CB151" s="8">
        <f t="shared" si="99"/>
        <v>339564.65848148154</v>
      </c>
      <c r="CC151" s="8">
        <f t="shared" si="100"/>
        <v>364365.54588969407</v>
      </c>
      <c r="CD151" s="8">
        <f t="shared" si="101"/>
        <v>396875.32603082038</v>
      </c>
      <c r="CE151" s="8">
        <f t="shared" si="102"/>
        <v>392359.95729293482</v>
      </c>
      <c r="CG151" s="11">
        <f t="shared" si="103"/>
        <v>339564.65848148154</v>
      </c>
      <c r="CH151" s="11">
        <f t="shared" si="104"/>
        <v>396875.32603082038</v>
      </c>
      <c r="CJ151">
        <f t="shared" si="94"/>
        <v>89.288629629629639</v>
      </c>
      <c r="CK151">
        <f t="shared" si="95"/>
        <v>104.35848699206426</v>
      </c>
      <c r="CL151">
        <f t="shared" si="105"/>
        <v>89.288629629629639</v>
      </c>
      <c r="CM151">
        <f t="shared" si="106"/>
        <v>104.35848699206426</v>
      </c>
      <c r="CN151">
        <f t="shared" si="84"/>
        <v>90</v>
      </c>
      <c r="CO151">
        <f t="shared" si="84"/>
        <v>110</v>
      </c>
      <c r="CP151" s="8">
        <f t="shared" si="85"/>
        <v>339564.65848148154</v>
      </c>
      <c r="CQ151" s="8">
        <f t="shared" si="86"/>
        <v>396875.32603082038</v>
      </c>
    </row>
    <row r="152" spans="1:95" x14ac:dyDescent="0.25">
      <c r="A152">
        <v>1744</v>
      </c>
      <c r="B152" s="8">
        <f>'2 - Eltis SlaveAssessment'!BX152</f>
        <v>4194</v>
      </c>
      <c r="C152" s="8">
        <f>'2 - Eltis SlaveAssessment'!BY152</f>
        <v>3793</v>
      </c>
      <c r="D152" s="8">
        <f>'2 - Eltis SlaveAssessment'!AT152</f>
        <v>0</v>
      </c>
      <c r="E152" s="8">
        <f>'2 - Eltis SlaveAssessment'!AU152</f>
        <v>0</v>
      </c>
      <c r="F152" s="8">
        <f>'2 - Eltis SlaveAssessment'!AV152</f>
        <v>4194</v>
      </c>
      <c r="G152" s="8">
        <f>'2 - Eltis SlaveAssessment'!AW152</f>
        <v>3793</v>
      </c>
      <c r="H152" s="8">
        <f>'2 - Eltis SlaveAssessment'!BJ152+'2 - Eltis SlaveAssessment'!BL152+'2 - Eltis SlaveAssessment'!BN152+'2 - Eltis SlaveAssessment'!BP152+'2 - Eltis SlaveAssessment'!BR152</f>
        <v>0</v>
      </c>
      <c r="I152" s="8">
        <f>'2 - Eltis SlaveAssessment'!BK152+'2 - Eltis SlaveAssessment'!BM152+'2 - Eltis SlaveAssessment'!BO152+'2 - Eltis SlaveAssessment'!BQ152+'2 - Eltis SlaveAssessment'!BS152</f>
        <v>0</v>
      </c>
      <c r="J152" s="8">
        <f>'2 - Eltis SlaveAssessment'!N152+'2 - Eltis SlaveAssessment'!P152+'2 - Eltis SlaveAssessment'!R152+'2 - Eltis SlaveAssessment'!T152+'2 - Eltis SlaveAssessment'!V152+'2 - Eltis SlaveAssessment'!X152+'2 - Eltis SlaveAssessment'!Z152+'2 - Eltis SlaveAssessment'!AB152+'2 - Eltis SlaveAssessment'!AD152+'2 - Eltis SlaveAssessment'!AF152+'2 - Eltis SlaveAssessment'!AH152+'2 - Eltis SlaveAssessment'!AJ152+'2 - Eltis SlaveAssessment'!AL152+'2 - Eltis SlaveAssessment'!AN152+'2 - Eltis SlaveAssessment'!AP152+'2 - Eltis SlaveAssessment'!AR152+'2 - Eltis SlaveAssessment'!AX152+'2 - Eltis SlaveAssessment'!AZ152+'2 - Eltis SlaveAssessment'!BB152+'2 - Eltis SlaveAssessment'!BD152+'2 - Eltis SlaveAssessment'!BF152+'2 - Eltis SlaveAssessment'!BH152</f>
        <v>0</v>
      </c>
      <c r="K152" s="8">
        <f>'2 - Eltis SlaveAssessment'!O152+'2 - Eltis SlaveAssessment'!Q152+'2 - Eltis SlaveAssessment'!S152+'2 - Eltis SlaveAssessment'!U152+'2 - Eltis SlaveAssessment'!W152+'2 - Eltis SlaveAssessment'!Y152+'2 - Eltis SlaveAssessment'!AA152+'2 - Eltis SlaveAssessment'!AC152+'2 - Eltis SlaveAssessment'!AE152+'2 - Eltis SlaveAssessment'!AG152+'2 - Eltis SlaveAssessment'!AI152+'2 - Eltis SlaveAssessment'!AK152+'2 - Eltis SlaveAssessment'!AM152+'2 - Eltis SlaveAssessment'!AO152+'2 - Eltis SlaveAssessment'!AQ152+'2 - Eltis SlaveAssessment'!AS152+'2 - Eltis SlaveAssessment'!AY152+'2 - Eltis SlaveAssessment'!BA152+'2 - Eltis SlaveAssessment'!BC152+'2 - Eltis SlaveAssessment'!BE152+'2 - Eltis SlaveAssessment'!BG152+'2 - Eltis SlaveAssessment'!BI152</f>
        <v>0</v>
      </c>
      <c r="M152" s="8">
        <f>'1 - Eltis SlaveVoyages'!GF152</f>
        <v>4193</v>
      </c>
      <c r="N152" s="8">
        <f>'1 - Eltis SlaveVoyages'!GG152</f>
        <v>3793</v>
      </c>
      <c r="O152" s="8">
        <f>'1 - Eltis SlaveVoyages'!BZ152</f>
        <v>0</v>
      </c>
      <c r="P152" s="8">
        <f>'1 - Eltis SlaveVoyages'!CA152</f>
        <v>0</v>
      </c>
      <c r="Q152" s="8">
        <f>'1 - Eltis SlaveVoyages'!CB152</f>
        <v>4193</v>
      </c>
      <c r="R152" s="8">
        <f>'1 - Eltis SlaveVoyages'!CC152</f>
        <v>3793</v>
      </c>
      <c r="S152" s="8">
        <f>'1 - Eltis SlaveVoyages'!EL152+'1 - Eltis SlaveVoyages'!EN152+'1 - Eltis SlaveVoyages'!EP152+'1 - Eltis SlaveVoyages'!ER152+'1 - Eltis SlaveVoyages'!ET152</f>
        <v>0</v>
      </c>
      <c r="T152" s="8">
        <f>'1 - Eltis SlaveVoyages'!EM152+'1 - Eltis SlaveVoyages'!EO152+'1 - Eltis SlaveVoyages'!EQ152+'1 - Eltis SlaveVoyages'!ES152+'1 - Eltis SlaveVoyages'!EU152</f>
        <v>0</v>
      </c>
      <c r="U152" s="8">
        <f>'1 - Eltis SlaveVoyages'!BR152+'1 - Eltis SlaveVoyages'!BT152+'1 - Eltis SlaveVoyages'!BV152+'1 - Eltis SlaveVoyages'!CF152+'1 - Eltis SlaveVoyages'!CH152+'1 - Eltis SlaveVoyages'!CJ152+'1 - Eltis SlaveVoyages'!CL152+'1 - Eltis SlaveVoyages'!CN152+'1 - Eltis SlaveVoyages'!CP152+'1 - Eltis SlaveVoyages'!CR152+'1 - Eltis SlaveVoyages'!CT152+'1 - Eltis SlaveVoyages'!CV152+'1 - Eltis SlaveVoyages'!CX152+'1 - Eltis SlaveVoyages'!CZ152+'1 - Eltis SlaveVoyages'!DB152+'1 - Eltis SlaveVoyages'!DD152+'1 - Eltis SlaveVoyages'!DF152+'1 - Eltis SlaveVoyages'!DH152+'1 - Eltis SlaveVoyages'!DJ152+'1 - Eltis SlaveVoyages'!DL152+'1 - Eltis SlaveVoyages'!DN152+'1 - Eltis SlaveVoyages'!DP152+'1 - Eltis SlaveVoyages'!DR152+'1 - Eltis SlaveVoyages'!DT152+'1 - Eltis SlaveVoyages'!DV152+'1 - Eltis SlaveVoyages'!DX152+'1 - Eltis SlaveVoyages'!DZ152+'1 - Eltis SlaveVoyages'!EB152+'1 - Eltis SlaveVoyages'!ED152+'1 - Eltis SlaveVoyages'!EF152+'1 - Eltis SlaveVoyages'!EH152+'1 - Eltis SlaveVoyages'!EJ152+'1 - Eltis SlaveVoyages'!FP152+'1 - Eltis SlaveVoyages'!FT152+'1 - Eltis SlaveVoyages'!FV152</f>
        <v>0</v>
      </c>
      <c r="V152" s="8">
        <f>'1 - Eltis SlaveVoyages'!BS152+'1 - Eltis SlaveVoyages'!BU152+'1 - Eltis SlaveVoyages'!BW152+'1 - Eltis SlaveVoyages'!CG152+'1 - Eltis SlaveVoyages'!CI152+'1 - Eltis SlaveVoyages'!CK152+'1 - Eltis SlaveVoyages'!CM152+'1 - Eltis SlaveVoyages'!CO152+'1 - Eltis SlaveVoyages'!CQ152+'1 - Eltis SlaveVoyages'!CS152+'1 - Eltis SlaveVoyages'!CU152+'1 - Eltis SlaveVoyages'!CW152+'1 - Eltis SlaveVoyages'!CY152+'1 - Eltis SlaveVoyages'!DA152+'1 - Eltis SlaveVoyages'!DC152+'1 - Eltis SlaveVoyages'!DE152+'1 - Eltis SlaveVoyages'!DG152+'1 - Eltis SlaveVoyages'!DI152+'1 - Eltis SlaveVoyages'!DK152+'1 - Eltis SlaveVoyages'!DM152+'1 - Eltis SlaveVoyages'!DO152+'1 - Eltis SlaveVoyages'!DQ152+'1 - Eltis SlaveVoyages'!DS152+'1 - Eltis SlaveVoyages'!DU152+'1 - Eltis SlaveVoyages'!DW152+'1 - Eltis SlaveVoyages'!DY152+'1 - Eltis SlaveVoyages'!EA152+'1 - Eltis SlaveVoyages'!EC152+'1 - Eltis SlaveVoyages'!EE152+'1 - Eltis SlaveVoyages'!EG152+'1 - Eltis SlaveVoyages'!EI152+'1 - Eltis SlaveVoyages'!EK152+'1 - Eltis SlaveVoyages'!FQ152+'1 - Eltis SlaveVoyages'!FU152+'1 - Eltis SlaveVoyages'!FW152</f>
        <v>0</v>
      </c>
      <c r="AE152" s="11">
        <f t="shared" si="68"/>
        <v>4193</v>
      </c>
      <c r="AG152" s="51">
        <f t="shared" si="69"/>
        <v>4194</v>
      </c>
      <c r="AH152" s="52">
        <f t="shared" si="70"/>
        <v>3793</v>
      </c>
      <c r="AI152" s="52">
        <f t="shared" si="71"/>
        <v>0</v>
      </c>
      <c r="AJ152" s="52">
        <f t="shared" si="72"/>
        <v>0</v>
      </c>
      <c r="AK152" s="52">
        <f t="shared" si="73"/>
        <v>4194</v>
      </c>
      <c r="AL152" s="52">
        <f t="shared" si="74"/>
        <v>3793</v>
      </c>
      <c r="AM152" s="52">
        <f t="shared" si="75"/>
        <v>0</v>
      </c>
      <c r="AN152" s="52">
        <f t="shared" si="76"/>
        <v>0</v>
      </c>
      <c r="AO152" s="52">
        <f t="shared" si="77"/>
        <v>0</v>
      </c>
      <c r="AP152" s="52">
        <f t="shared" si="78"/>
        <v>0</v>
      </c>
      <c r="AQ152" s="52">
        <f t="shared" si="79"/>
        <v>0</v>
      </c>
      <c r="AR152" s="56">
        <f t="shared" si="80"/>
        <v>0</v>
      </c>
      <c r="AT152" s="8">
        <f>IF('4 - Prijzen'!O156&gt;0,'4 - Prijzen'!O156,"")</f>
        <v>84.2</v>
      </c>
      <c r="AU152" s="8" t="str">
        <f>IF('4 - Prijzen'!P156&gt;0,'4 - Prijzen'!P156,"")</f>
        <v/>
      </c>
      <c r="AV152" s="8" t="str">
        <f>IF('4 - Prijzen'!BC156&gt;0,'4 - Prijzen'!BC156,"")</f>
        <v/>
      </c>
      <c r="AW152" s="8" t="str">
        <f>IF('4 - Prijzen'!BD156&gt;0,'4 - Prijzen'!BD156,"")</f>
        <v/>
      </c>
      <c r="AX152" s="8" t="str">
        <f>IF('4 - Prijzen'!BE156&gt;0,'4 - Prijzen'!BE156,"")</f>
        <v/>
      </c>
      <c r="AY152" s="8">
        <f>IF('4 - Prijzen'!BF156&gt;0,'4 - Prijzen'!BF156,"")</f>
        <v>329.73345396951709</v>
      </c>
      <c r="AZ152" s="8">
        <f>IF('4 - Prijzen'!BG156&gt;0,'4 - Prijzen'!BG156,"")</f>
        <v>263.78676317561366</v>
      </c>
      <c r="BA152" s="8">
        <f>IF('4 - Prijzen'!BV156&gt;0,'4 - Prijzen'!BV156,"")</f>
        <v>223.81818181818181</v>
      </c>
      <c r="BB152" s="8" t="str">
        <f>IF('4 - Prijzen'!BW156&gt;0,'4 - Prijzen'!BW156,"")</f>
        <v/>
      </c>
      <c r="BC152" s="8">
        <f>'4 - Prijzen'!BX156</f>
        <v>319.29434284348241</v>
      </c>
      <c r="BE152" s="11">
        <f t="shared" si="87"/>
        <v>84.2</v>
      </c>
      <c r="BF152" s="73">
        <v>220</v>
      </c>
      <c r="BG152" s="11">
        <f t="shared" si="96"/>
        <v>223.81818181818181</v>
      </c>
      <c r="BH152" s="11"/>
      <c r="BI152" s="87">
        <f t="shared" si="82"/>
        <v>0.629</v>
      </c>
      <c r="BJ152" s="87">
        <f t="shared" si="83"/>
        <v>0.66666666666666663</v>
      </c>
      <c r="BK152" s="84">
        <f t="shared" si="81"/>
        <v>0.8763333333333333</v>
      </c>
      <c r="BL152" s="89"/>
      <c r="BM152" s="8">
        <f t="shared" si="88"/>
        <v>309463.79639999999</v>
      </c>
      <c r="BN152" s="8">
        <f t="shared" si="89"/>
        <v>0</v>
      </c>
      <c r="BO152" s="8">
        <f t="shared" si="90"/>
        <v>309463.79639999999</v>
      </c>
      <c r="BP152" s="8">
        <f t="shared" si="91"/>
        <v>0</v>
      </c>
      <c r="BR152" s="8">
        <f t="shared" si="97"/>
        <v>0</v>
      </c>
      <c r="BS152" s="8">
        <f t="shared" si="98"/>
        <v>743956.49133333331</v>
      </c>
      <c r="BU152" s="11">
        <f t="shared" si="92"/>
        <v>0</v>
      </c>
      <c r="BV152" s="11">
        <f t="shared" si="93"/>
        <v>434492.69493333332</v>
      </c>
      <c r="BX152" s="14">
        <f t="shared" si="107"/>
        <v>0</v>
      </c>
      <c r="BY152" s="14">
        <f t="shared" si="108"/>
        <v>0</v>
      </c>
      <c r="BZ152" s="14">
        <f t="shared" si="109"/>
        <v>1</v>
      </c>
      <c r="CA152" s="14">
        <f t="shared" si="110"/>
        <v>1</v>
      </c>
      <c r="CB152" s="8" t="str">
        <f t="shared" si="99"/>
        <v/>
      </c>
      <c r="CC152" s="8" t="str">
        <f t="shared" si="100"/>
        <v/>
      </c>
      <c r="CD152" s="8">
        <f t="shared" si="101"/>
        <v>434492.69493333332</v>
      </c>
      <c r="CE152" s="8">
        <f t="shared" si="102"/>
        <v>434492.69493333332</v>
      </c>
      <c r="CG152" s="11">
        <f t="shared" si="103"/>
        <v>434492.69493333332</v>
      </c>
      <c r="CH152" s="11">
        <f t="shared" si="104"/>
        <v>434492.69493333332</v>
      </c>
      <c r="CJ152" t="str">
        <f t="shared" si="94"/>
        <v/>
      </c>
      <c r="CK152">
        <f t="shared" si="95"/>
        <v>103.59863970751867</v>
      </c>
      <c r="CL152">
        <f t="shared" si="105"/>
        <v>103.59863970751867</v>
      </c>
      <c r="CM152">
        <f t="shared" si="106"/>
        <v>103.59863970751867</v>
      </c>
      <c r="CN152">
        <f t="shared" si="84"/>
        <v>90</v>
      </c>
      <c r="CO152">
        <f t="shared" si="84"/>
        <v>110</v>
      </c>
      <c r="CP152" s="8">
        <f t="shared" si="85"/>
        <v>434492.69493333332</v>
      </c>
      <c r="CQ152" s="8">
        <f t="shared" si="86"/>
        <v>434492.69493333332</v>
      </c>
    </row>
    <row r="153" spans="1:95" x14ac:dyDescent="0.25">
      <c r="A153">
        <v>1745</v>
      </c>
      <c r="B153" s="8">
        <f>'2 - Eltis SlaveAssessment'!BX153</f>
        <v>4601</v>
      </c>
      <c r="C153" s="8">
        <f>'2 - Eltis SlaveAssessment'!BY153</f>
        <v>4077</v>
      </c>
      <c r="D153" s="8">
        <f>'2 - Eltis SlaveAssessment'!AT153</f>
        <v>463</v>
      </c>
      <c r="E153" s="8">
        <f>'2 - Eltis SlaveAssessment'!AU153</f>
        <v>400</v>
      </c>
      <c r="F153" s="8">
        <f>'2 - Eltis SlaveAssessment'!AV153</f>
        <v>4138</v>
      </c>
      <c r="G153" s="8">
        <f>'2 - Eltis SlaveAssessment'!AW153</f>
        <v>3677</v>
      </c>
      <c r="H153" s="8">
        <f>'2 - Eltis SlaveAssessment'!BJ153+'2 - Eltis SlaveAssessment'!BL153+'2 - Eltis SlaveAssessment'!BN153+'2 - Eltis SlaveAssessment'!BP153+'2 - Eltis SlaveAssessment'!BR153</f>
        <v>0</v>
      </c>
      <c r="I153" s="8">
        <f>'2 - Eltis SlaveAssessment'!BK153+'2 - Eltis SlaveAssessment'!BM153+'2 - Eltis SlaveAssessment'!BO153+'2 - Eltis SlaveAssessment'!BQ153+'2 - Eltis SlaveAssessment'!BS153</f>
        <v>0</v>
      </c>
      <c r="J153" s="8">
        <f>'2 - Eltis SlaveAssessment'!N153+'2 - Eltis SlaveAssessment'!P153+'2 - Eltis SlaveAssessment'!R153+'2 - Eltis SlaveAssessment'!T153+'2 - Eltis SlaveAssessment'!V153+'2 - Eltis SlaveAssessment'!X153+'2 - Eltis SlaveAssessment'!Z153+'2 - Eltis SlaveAssessment'!AB153+'2 - Eltis SlaveAssessment'!AD153+'2 - Eltis SlaveAssessment'!AF153+'2 - Eltis SlaveAssessment'!AH153+'2 - Eltis SlaveAssessment'!AJ153+'2 - Eltis SlaveAssessment'!AL153+'2 - Eltis SlaveAssessment'!AN153+'2 - Eltis SlaveAssessment'!AP153+'2 - Eltis SlaveAssessment'!AR153+'2 - Eltis SlaveAssessment'!AX153+'2 - Eltis SlaveAssessment'!AZ153+'2 - Eltis SlaveAssessment'!BB153+'2 - Eltis SlaveAssessment'!BD153+'2 - Eltis SlaveAssessment'!BF153+'2 - Eltis SlaveAssessment'!BH153</f>
        <v>0</v>
      </c>
      <c r="K153" s="8">
        <f>'2 - Eltis SlaveAssessment'!O153+'2 - Eltis SlaveAssessment'!Q153+'2 - Eltis SlaveAssessment'!S153+'2 - Eltis SlaveAssessment'!U153+'2 - Eltis SlaveAssessment'!W153+'2 - Eltis SlaveAssessment'!Y153+'2 - Eltis SlaveAssessment'!AA153+'2 - Eltis SlaveAssessment'!AC153+'2 - Eltis SlaveAssessment'!AE153+'2 - Eltis SlaveAssessment'!AG153+'2 - Eltis SlaveAssessment'!AI153+'2 - Eltis SlaveAssessment'!AK153+'2 - Eltis SlaveAssessment'!AM153+'2 - Eltis SlaveAssessment'!AO153+'2 - Eltis SlaveAssessment'!AQ153+'2 - Eltis SlaveAssessment'!AS153+'2 - Eltis SlaveAssessment'!AY153+'2 - Eltis SlaveAssessment'!BA153+'2 - Eltis SlaveAssessment'!BC153+'2 - Eltis SlaveAssessment'!BE153+'2 - Eltis SlaveAssessment'!BG153+'2 - Eltis SlaveAssessment'!BI153</f>
        <v>0</v>
      </c>
      <c r="M153" s="8">
        <f>'1 - Eltis SlaveVoyages'!GF153</f>
        <v>4600</v>
      </c>
      <c r="N153" s="8">
        <f>'1 - Eltis SlaveVoyages'!GG153</f>
        <v>4077</v>
      </c>
      <c r="O153" s="8">
        <f>'1 - Eltis SlaveVoyages'!BZ153</f>
        <v>462</v>
      </c>
      <c r="P153" s="8">
        <f>'1 - Eltis SlaveVoyages'!CA153</f>
        <v>400</v>
      </c>
      <c r="Q153" s="8">
        <f>'1 - Eltis SlaveVoyages'!CB153</f>
        <v>4138</v>
      </c>
      <c r="R153" s="8">
        <f>'1 - Eltis SlaveVoyages'!CC153</f>
        <v>3677</v>
      </c>
      <c r="S153" s="8">
        <f>'1 - Eltis SlaveVoyages'!EL153+'1 - Eltis SlaveVoyages'!EN153+'1 - Eltis SlaveVoyages'!EP153+'1 - Eltis SlaveVoyages'!ER153+'1 - Eltis SlaveVoyages'!ET153</f>
        <v>0</v>
      </c>
      <c r="T153" s="8">
        <f>'1 - Eltis SlaveVoyages'!EM153+'1 - Eltis SlaveVoyages'!EO153+'1 - Eltis SlaveVoyages'!EQ153+'1 - Eltis SlaveVoyages'!ES153+'1 - Eltis SlaveVoyages'!EU153</f>
        <v>0</v>
      </c>
      <c r="U153" s="8">
        <f>'1 - Eltis SlaveVoyages'!BR153+'1 - Eltis SlaveVoyages'!BT153+'1 - Eltis SlaveVoyages'!BV153+'1 - Eltis SlaveVoyages'!CF153+'1 - Eltis SlaveVoyages'!CH153+'1 - Eltis SlaveVoyages'!CJ153+'1 - Eltis SlaveVoyages'!CL153+'1 - Eltis SlaveVoyages'!CN153+'1 - Eltis SlaveVoyages'!CP153+'1 - Eltis SlaveVoyages'!CR153+'1 - Eltis SlaveVoyages'!CT153+'1 - Eltis SlaveVoyages'!CV153+'1 - Eltis SlaveVoyages'!CX153+'1 - Eltis SlaveVoyages'!CZ153+'1 - Eltis SlaveVoyages'!DB153+'1 - Eltis SlaveVoyages'!DD153+'1 - Eltis SlaveVoyages'!DF153+'1 - Eltis SlaveVoyages'!DH153+'1 - Eltis SlaveVoyages'!DJ153+'1 - Eltis SlaveVoyages'!DL153+'1 - Eltis SlaveVoyages'!DN153+'1 - Eltis SlaveVoyages'!DP153+'1 - Eltis SlaveVoyages'!DR153+'1 - Eltis SlaveVoyages'!DT153+'1 - Eltis SlaveVoyages'!DV153+'1 - Eltis SlaveVoyages'!DX153+'1 - Eltis SlaveVoyages'!DZ153+'1 - Eltis SlaveVoyages'!EB153+'1 - Eltis SlaveVoyages'!ED153+'1 - Eltis SlaveVoyages'!EF153+'1 - Eltis SlaveVoyages'!EH153+'1 - Eltis SlaveVoyages'!EJ153+'1 - Eltis SlaveVoyages'!FP153+'1 - Eltis SlaveVoyages'!FT153+'1 - Eltis SlaveVoyages'!FV153</f>
        <v>0</v>
      </c>
      <c r="V153" s="8">
        <f>'1 - Eltis SlaveVoyages'!BS153+'1 - Eltis SlaveVoyages'!BU153+'1 - Eltis SlaveVoyages'!BW153+'1 - Eltis SlaveVoyages'!CG153+'1 - Eltis SlaveVoyages'!CI153+'1 - Eltis SlaveVoyages'!CK153+'1 - Eltis SlaveVoyages'!CM153+'1 - Eltis SlaveVoyages'!CO153+'1 - Eltis SlaveVoyages'!CQ153+'1 - Eltis SlaveVoyages'!CS153+'1 - Eltis SlaveVoyages'!CU153+'1 - Eltis SlaveVoyages'!CW153+'1 - Eltis SlaveVoyages'!CY153+'1 - Eltis SlaveVoyages'!DA153+'1 - Eltis SlaveVoyages'!DC153+'1 - Eltis SlaveVoyages'!DE153+'1 - Eltis SlaveVoyages'!DG153+'1 - Eltis SlaveVoyages'!DI153+'1 - Eltis SlaveVoyages'!DK153+'1 - Eltis SlaveVoyages'!DM153+'1 - Eltis SlaveVoyages'!DO153+'1 - Eltis SlaveVoyages'!DQ153+'1 - Eltis SlaveVoyages'!DS153+'1 - Eltis SlaveVoyages'!DU153+'1 - Eltis SlaveVoyages'!DW153+'1 - Eltis SlaveVoyages'!DY153+'1 - Eltis SlaveVoyages'!EA153+'1 - Eltis SlaveVoyages'!EC153+'1 - Eltis SlaveVoyages'!EE153+'1 - Eltis SlaveVoyages'!EG153+'1 - Eltis SlaveVoyages'!EI153+'1 - Eltis SlaveVoyages'!EK153+'1 - Eltis SlaveVoyages'!FQ153+'1 - Eltis SlaveVoyages'!FU153+'1 - Eltis SlaveVoyages'!FW153</f>
        <v>0</v>
      </c>
      <c r="AE153" s="11">
        <f t="shared" si="68"/>
        <v>4600</v>
      </c>
      <c r="AG153" s="51">
        <f t="shared" si="69"/>
        <v>4601</v>
      </c>
      <c r="AH153" s="52">
        <f t="shared" si="70"/>
        <v>4077</v>
      </c>
      <c r="AI153" s="52">
        <f t="shared" si="71"/>
        <v>463</v>
      </c>
      <c r="AJ153" s="52">
        <f t="shared" si="72"/>
        <v>400</v>
      </c>
      <c r="AK153" s="52">
        <f t="shared" si="73"/>
        <v>4138</v>
      </c>
      <c r="AL153" s="52">
        <f t="shared" si="74"/>
        <v>3677</v>
      </c>
      <c r="AM153" s="52">
        <f t="shared" si="75"/>
        <v>0</v>
      </c>
      <c r="AN153" s="52">
        <f t="shared" si="76"/>
        <v>0</v>
      </c>
      <c r="AO153" s="52">
        <f t="shared" si="77"/>
        <v>0</v>
      </c>
      <c r="AP153" s="52">
        <f t="shared" si="78"/>
        <v>0</v>
      </c>
      <c r="AQ153" s="52">
        <f t="shared" si="79"/>
        <v>0</v>
      </c>
      <c r="AR153" s="56">
        <f t="shared" si="80"/>
        <v>0</v>
      </c>
      <c r="AT153" s="8">
        <f>IF('4 - Prijzen'!O157&gt;0,'4 - Prijzen'!O157,"")</f>
        <v>84.2</v>
      </c>
      <c r="AU153" s="8" t="str">
        <f>IF('4 - Prijzen'!P157&gt;0,'4 - Prijzen'!P157,"")</f>
        <v/>
      </c>
      <c r="AV153" s="8" t="str">
        <f>IF('4 - Prijzen'!BC157&gt;0,'4 - Prijzen'!BC157,"")</f>
        <v/>
      </c>
      <c r="AW153" s="8" t="str">
        <f>IF('4 - Prijzen'!BD157&gt;0,'4 - Prijzen'!BD157,"")</f>
        <v/>
      </c>
      <c r="AX153" s="8" t="str">
        <f>IF('4 - Prijzen'!BE157&gt;0,'4 - Prijzen'!BE157,"")</f>
        <v/>
      </c>
      <c r="AY153" s="8">
        <f>IF('4 - Prijzen'!BF157&gt;0,'4 - Prijzen'!BF157,"")</f>
        <v>307.11802696466543</v>
      </c>
      <c r="AZ153" s="8">
        <f>IF('4 - Prijzen'!BG157&gt;0,'4 - Prijzen'!BG157,"")</f>
        <v>245.69442157173236</v>
      </c>
      <c r="BA153" s="8">
        <f>IF('4 - Prijzen'!BV157&gt;0,'4 - Prijzen'!BV157,"")</f>
        <v>217.5</v>
      </c>
      <c r="BB153" s="8" t="str">
        <f>IF('4 - Prijzen'!BW157&gt;0,'4 - Prijzen'!BW157,"")</f>
        <v/>
      </c>
      <c r="BC153" s="8">
        <f>'4 - Prijzen'!BX157</f>
        <v>319.29434284348241</v>
      </c>
      <c r="BE153" s="11">
        <f t="shared" si="87"/>
        <v>84.2</v>
      </c>
      <c r="BF153" s="73">
        <v>220</v>
      </c>
      <c r="BG153" s="11">
        <f t="shared" si="96"/>
        <v>217.5</v>
      </c>
      <c r="BH153" s="11"/>
      <c r="BI153" s="87">
        <f t="shared" si="82"/>
        <v>0.629</v>
      </c>
      <c r="BJ153" s="87">
        <f t="shared" si="83"/>
        <v>0.66666666666666663</v>
      </c>
      <c r="BK153" s="84">
        <f t="shared" si="81"/>
        <v>0.8763333333333333</v>
      </c>
      <c r="BL153" s="89"/>
      <c r="BM153" s="8">
        <f t="shared" si="88"/>
        <v>339495.21393333335</v>
      </c>
      <c r="BN153" s="8">
        <f t="shared" si="89"/>
        <v>34163.504466666665</v>
      </c>
      <c r="BO153" s="8">
        <f t="shared" si="90"/>
        <v>305331.70946666668</v>
      </c>
      <c r="BP153" s="8">
        <f t="shared" si="91"/>
        <v>0</v>
      </c>
      <c r="BR153" s="8">
        <f t="shared" si="97"/>
        <v>77117.333333333328</v>
      </c>
      <c r="BS153" s="8">
        <f t="shared" si="98"/>
        <v>700845.39249999996</v>
      </c>
      <c r="BU153" s="11">
        <f t="shared" si="92"/>
        <v>42953.828866666663</v>
      </c>
      <c r="BV153" s="11">
        <f t="shared" si="93"/>
        <v>395513.68303333328</v>
      </c>
      <c r="BX153" s="14">
        <f t="shared" si="107"/>
        <v>0.10063029776135622</v>
      </c>
      <c r="BY153" s="14">
        <f t="shared" si="108"/>
        <v>9.811135638950208E-2</v>
      </c>
      <c r="BZ153" s="14">
        <f t="shared" si="109"/>
        <v>0.89936970223864376</v>
      </c>
      <c r="CA153" s="14">
        <f t="shared" si="110"/>
        <v>0.90188864361049792</v>
      </c>
      <c r="CB153" s="8">
        <f t="shared" si="99"/>
        <v>426847.87605946721</v>
      </c>
      <c r="CC153" s="8">
        <f t="shared" si="100"/>
        <v>437806.9007235</v>
      </c>
      <c r="CD153" s="8">
        <f t="shared" si="101"/>
        <v>439767.63065161102</v>
      </c>
      <c r="CE153" s="8">
        <f t="shared" si="102"/>
        <v>438539.37604756589</v>
      </c>
      <c r="CG153" s="11">
        <f t="shared" si="103"/>
        <v>426847.87605946721</v>
      </c>
      <c r="CH153" s="11">
        <f t="shared" si="104"/>
        <v>439767.63065161102</v>
      </c>
      <c r="CJ153">
        <f t="shared" si="94"/>
        <v>92.772848524118061</v>
      </c>
      <c r="CK153">
        <f t="shared" si="95"/>
        <v>95.580880385049127</v>
      </c>
      <c r="CL153">
        <f t="shared" si="105"/>
        <v>92.772848524118061</v>
      </c>
      <c r="CM153">
        <f t="shared" si="106"/>
        <v>95.580880385049127</v>
      </c>
      <c r="CN153">
        <f t="shared" si="84"/>
        <v>90</v>
      </c>
      <c r="CO153">
        <f t="shared" si="84"/>
        <v>110</v>
      </c>
      <c r="CP153" s="8">
        <f t="shared" si="85"/>
        <v>426847.87605946721</v>
      </c>
      <c r="CQ153" s="8">
        <f t="shared" si="86"/>
        <v>439767.63065161102</v>
      </c>
    </row>
    <row r="154" spans="1:95" x14ac:dyDescent="0.25">
      <c r="A154">
        <v>1746</v>
      </c>
      <c r="B154" s="8">
        <f>'2 - Eltis SlaveAssessment'!BX154</f>
        <v>3946</v>
      </c>
      <c r="C154" s="8">
        <f>'2 - Eltis SlaveAssessment'!BY154</f>
        <v>3548</v>
      </c>
      <c r="D154" s="8">
        <f>'2 - Eltis SlaveAssessment'!AT154</f>
        <v>0</v>
      </c>
      <c r="E154" s="8">
        <f>'2 - Eltis SlaveAssessment'!AU154</f>
        <v>0</v>
      </c>
      <c r="F154" s="8">
        <f>'2 - Eltis SlaveAssessment'!AV154</f>
        <v>3946</v>
      </c>
      <c r="G154" s="8">
        <f>'2 - Eltis SlaveAssessment'!AW154</f>
        <v>3548</v>
      </c>
      <c r="H154" s="8">
        <f>'2 - Eltis SlaveAssessment'!BJ154+'2 - Eltis SlaveAssessment'!BL154+'2 - Eltis SlaveAssessment'!BN154+'2 - Eltis SlaveAssessment'!BP154+'2 - Eltis SlaveAssessment'!BR154</f>
        <v>0</v>
      </c>
      <c r="I154" s="8">
        <f>'2 - Eltis SlaveAssessment'!BK154+'2 - Eltis SlaveAssessment'!BM154+'2 - Eltis SlaveAssessment'!BO154+'2 - Eltis SlaveAssessment'!BQ154+'2 - Eltis SlaveAssessment'!BS154</f>
        <v>0</v>
      </c>
      <c r="J154" s="8">
        <f>'2 - Eltis SlaveAssessment'!N154+'2 - Eltis SlaveAssessment'!P154+'2 - Eltis SlaveAssessment'!R154+'2 - Eltis SlaveAssessment'!T154+'2 - Eltis SlaveAssessment'!V154+'2 - Eltis SlaveAssessment'!X154+'2 - Eltis SlaveAssessment'!Z154+'2 - Eltis SlaveAssessment'!AB154+'2 - Eltis SlaveAssessment'!AD154+'2 - Eltis SlaveAssessment'!AF154+'2 - Eltis SlaveAssessment'!AH154+'2 - Eltis SlaveAssessment'!AJ154+'2 - Eltis SlaveAssessment'!AL154+'2 - Eltis SlaveAssessment'!AN154+'2 - Eltis SlaveAssessment'!AP154+'2 - Eltis SlaveAssessment'!AR154+'2 - Eltis SlaveAssessment'!AX154+'2 - Eltis SlaveAssessment'!AZ154+'2 - Eltis SlaveAssessment'!BB154+'2 - Eltis SlaveAssessment'!BD154+'2 - Eltis SlaveAssessment'!BF154+'2 - Eltis SlaveAssessment'!BH154</f>
        <v>0</v>
      </c>
      <c r="K154" s="8">
        <f>'2 - Eltis SlaveAssessment'!O154+'2 - Eltis SlaveAssessment'!Q154+'2 - Eltis SlaveAssessment'!S154+'2 - Eltis SlaveAssessment'!U154+'2 - Eltis SlaveAssessment'!W154+'2 - Eltis SlaveAssessment'!Y154+'2 - Eltis SlaveAssessment'!AA154+'2 - Eltis SlaveAssessment'!AC154+'2 - Eltis SlaveAssessment'!AE154+'2 - Eltis SlaveAssessment'!AG154+'2 - Eltis SlaveAssessment'!AI154+'2 - Eltis SlaveAssessment'!AK154+'2 - Eltis SlaveAssessment'!AM154+'2 - Eltis SlaveAssessment'!AO154+'2 - Eltis SlaveAssessment'!AQ154+'2 - Eltis SlaveAssessment'!AS154+'2 - Eltis SlaveAssessment'!AY154+'2 - Eltis SlaveAssessment'!BA154+'2 - Eltis SlaveAssessment'!BC154+'2 - Eltis SlaveAssessment'!BE154+'2 - Eltis SlaveAssessment'!BG154+'2 - Eltis SlaveAssessment'!BI154</f>
        <v>0</v>
      </c>
      <c r="M154" s="8">
        <f>'1 - Eltis SlaveVoyages'!GF154</f>
        <v>3642</v>
      </c>
      <c r="N154" s="8">
        <f>'1 - Eltis SlaveVoyages'!GG154</f>
        <v>3270</v>
      </c>
      <c r="O154" s="8">
        <f>'1 - Eltis SlaveVoyages'!BZ154</f>
        <v>0</v>
      </c>
      <c r="P154" s="8">
        <f>'1 - Eltis SlaveVoyages'!CA154</f>
        <v>0</v>
      </c>
      <c r="Q154" s="8">
        <f>'1 - Eltis SlaveVoyages'!CB154</f>
        <v>3642</v>
      </c>
      <c r="R154" s="8">
        <f>'1 - Eltis SlaveVoyages'!CC154</f>
        <v>3270</v>
      </c>
      <c r="S154" s="8">
        <f>'1 - Eltis SlaveVoyages'!EL154+'1 - Eltis SlaveVoyages'!EN154+'1 - Eltis SlaveVoyages'!EP154+'1 - Eltis SlaveVoyages'!ER154+'1 - Eltis SlaveVoyages'!ET154</f>
        <v>0</v>
      </c>
      <c r="T154" s="8">
        <f>'1 - Eltis SlaveVoyages'!EM154+'1 - Eltis SlaveVoyages'!EO154+'1 - Eltis SlaveVoyages'!EQ154+'1 - Eltis SlaveVoyages'!ES154+'1 - Eltis SlaveVoyages'!EU154</f>
        <v>0</v>
      </c>
      <c r="U154" s="8">
        <f>'1 - Eltis SlaveVoyages'!BR154+'1 - Eltis SlaveVoyages'!BT154+'1 - Eltis SlaveVoyages'!BV154+'1 - Eltis SlaveVoyages'!CF154+'1 - Eltis SlaveVoyages'!CH154+'1 - Eltis SlaveVoyages'!CJ154+'1 - Eltis SlaveVoyages'!CL154+'1 - Eltis SlaveVoyages'!CN154+'1 - Eltis SlaveVoyages'!CP154+'1 - Eltis SlaveVoyages'!CR154+'1 - Eltis SlaveVoyages'!CT154+'1 - Eltis SlaveVoyages'!CV154+'1 - Eltis SlaveVoyages'!CX154+'1 - Eltis SlaveVoyages'!CZ154+'1 - Eltis SlaveVoyages'!DB154+'1 - Eltis SlaveVoyages'!DD154+'1 - Eltis SlaveVoyages'!DF154+'1 - Eltis SlaveVoyages'!DH154+'1 - Eltis SlaveVoyages'!DJ154+'1 - Eltis SlaveVoyages'!DL154+'1 - Eltis SlaveVoyages'!DN154+'1 - Eltis SlaveVoyages'!DP154+'1 - Eltis SlaveVoyages'!DR154+'1 - Eltis SlaveVoyages'!DT154+'1 - Eltis SlaveVoyages'!DV154+'1 - Eltis SlaveVoyages'!DX154+'1 - Eltis SlaveVoyages'!DZ154+'1 - Eltis SlaveVoyages'!EB154+'1 - Eltis SlaveVoyages'!ED154+'1 - Eltis SlaveVoyages'!EF154+'1 - Eltis SlaveVoyages'!EH154+'1 - Eltis SlaveVoyages'!EJ154+'1 - Eltis SlaveVoyages'!FP154+'1 - Eltis SlaveVoyages'!FT154+'1 - Eltis SlaveVoyages'!FV154</f>
        <v>0</v>
      </c>
      <c r="V154" s="8">
        <f>'1 - Eltis SlaveVoyages'!BS154+'1 - Eltis SlaveVoyages'!BU154+'1 - Eltis SlaveVoyages'!BW154+'1 - Eltis SlaveVoyages'!CG154+'1 - Eltis SlaveVoyages'!CI154+'1 - Eltis SlaveVoyages'!CK154+'1 - Eltis SlaveVoyages'!CM154+'1 - Eltis SlaveVoyages'!CO154+'1 - Eltis SlaveVoyages'!CQ154+'1 - Eltis SlaveVoyages'!CS154+'1 - Eltis SlaveVoyages'!CU154+'1 - Eltis SlaveVoyages'!CW154+'1 - Eltis SlaveVoyages'!CY154+'1 - Eltis SlaveVoyages'!DA154+'1 - Eltis SlaveVoyages'!DC154+'1 - Eltis SlaveVoyages'!DE154+'1 - Eltis SlaveVoyages'!DG154+'1 - Eltis SlaveVoyages'!DI154+'1 - Eltis SlaveVoyages'!DK154+'1 - Eltis SlaveVoyages'!DM154+'1 - Eltis SlaveVoyages'!DO154+'1 - Eltis SlaveVoyages'!DQ154+'1 - Eltis SlaveVoyages'!DS154+'1 - Eltis SlaveVoyages'!DU154+'1 - Eltis SlaveVoyages'!DW154+'1 - Eltis SlaveVoyages'!DY154+'1 - Eltis SlaveVoyages'!EA154+'1 - Eltis SlaveVoyages'!EC154+'1 - Eltis SlaveVoyages'!EE154+'1 - Eltis SlaveVoyages'!EG154+'1 - Eltis SlaveVoyages'!EI154+'1 - Eltis SlaveVoyages'!EK154+'1 - Eltis SlaveVoyages'!FQ154+'1 - Eltis SlaveVoyages'!FU154+'1 - Eltis SlaveVoyages'!FW154</f>
        <v>0</v>
      </c>
      <c r="AE154" s="11">
        <f t="shared" si="68"/>
        <v>3642</v>
      </c>
      <c r="AG154" s="51">
        <f t="shared" si="69"/>
        <v>3946</v>
      </c>
      <c r="AH154" s="52">
        <f t="shared" si="70"/>
        <v>3548</v>
      </c>
      <c r="AI154" s="52">
        <f t="shared" si="71"/>
        <v>0</v>
      </c>
      <c r="AJ154" s="52">
        <f t="shared" si="72"/>
        <v>0</v>
      </c>
      <c r="AK154" s="52">
        <f t="shared" si="73"/>
        <v>3946</v>
      </c>
      <c r="AL154" s="52">
        <f t="shared" si="74"/>
        <v>3548</v>
      </c>
      <c r="AM154" s="52">
        <f t="shared" si="75"/>
        <v>0</v>
      </c>
      <c r="AN154" s="52">
        <f t="shared" si="76"/>
        <v>0</v>
      </c>
      <c r="AO154" s="52">
        <f t="shared" si="77"/>
        <v>0</v>
      </c>
      <c r="AP154" s="52">
        <f t="shared" si="78"/>
        <v>0</v>
      </c>
      <c r="AQ154" s="52">
        <f t="shared" si="79"/>
        <v>0</v>
      </c>
      <c r="AR154" s="56">
        <f t="shared" si="80"/>
        <v>0</v>
      </c>
      <c r="AT154" s="8">
        <f>IF('4 - Prijzen'!O158&gt;0,'4 - Prijzen'!O158,"")</f>
        <v>84.2</v>
      </c>
      <c r="AU154" s="8" t="str">
        <f>IF('4 - Prijzen'!P158&gt;0,'4 - Prijzen'!P158,"")</f>
        <v/>
      </c>
      <c r="AV154" s="8" t="str">
        <f>IF('4 - Prijzen'!BC158&gt;0,'4 - Prijzen'!BC158,"")</f>
        <v/>
      </c>
      <c r="AW154" s="8" t="str">
        <f>IF('4 - Prijzen'!BD158&gt;0,'4 - Prijzen'!BD158,"")</f>
        <v/>
      </c>
      <c r="AX154" s="8" t="str">
        <f>IF('4 - Prijzen'!BE158&gt;0,'4 - Prijzen'!BE158,"")</f>
        <v/>
      </c>
      <c r="AY154" s="8">
        <f>IF('4 - Prijzen'!BF158&gt;0,'4 - Prijzen'!BF158,"")</f>
        <v>294.10064622685343</v>
      </c>
      <c r="AZ154" s="8">
        <f>IF('4 - Prijzen'!BG158&gt;0,'4 - Prijzen'!BG158,"")</f>
        <v>235.28051698148275</v>
      </c>
      <c r="BA154" s="8">
        <f>IF('4 - Prijzen'!BV158&gt;0,'4 - Prijzen'!BV158,"")</f>
        <v>217.5</v>
      </c>
      <c r="BB154" s="8" t="str">
        <f>IF('4 - Prijzen'!BW158&gt;0,'4 - Prijzen'!BW158,"")</f>
        <v/>
      </c>
      <c r="BC154" s="8">
        <f>'4 - Prijzen'!BX158</f>
        <v>319.29434284348241</v>
      </c>
      <c r="BE154" s="11">
        <f t="shared" si="87"/>
        <v>84.2</v>
      </c>
      <c r="BF154" s="73">
        <v>220</v>
      </c>
      <c r="BG154" s="11">
        <f t="shared" si="96"/>
        <v>217.5</v>
      </c>
      <c r="BH154" s="11"/>
      <c r="BI154" s="87">
        <f t="shared" si="82"/>
        <v>0.629</v>
      </c>
      <c r="BJ154" s="87">
        <f t="shared" si="83"/>
        <v>0.66666666666666663</v>
      </c>
      <c r="BK154" s="84">
        <f t="shared" si="81"/>
        <v>0.8763333333333333</v>
      </c>
      <c r="BL154" s="89"/>
      <c r="BM154" s="8">
        <f t="shared" si="88"/>
        <v>291164.55426666664</v>
      </c>
      <c r="BN154" s="8">
        <f t="shared" si="89"/>
        <v>0</v>
      </c>
      <c r="BO154" s="8">
        <f t="shared" si="90"/>
        <v>291164.55426666664</v>
      </c>
      <c r="BP154" s="8">
        <f t="shared" si="91"/>
        <v>0</v>
      </c>
      <c r="BR154" s="8">
        <f t="shared" si="97"/>
        <v>0</v>
      </c>
      <c r="BS154" s="8">
        <f t="shared" si="98"/>
        <v>676257.66999999993</v>
      </c>
      <c r="BU154" s="11">
        <f t="shared" si="92"/>
        <v>0</v>
      </c>
      <c r="BV154" s="11">
        <f t="shared" si="93"/>
        <v>385093.11573333328</v>
      </c>
      <c r="BX154" s="14">
        <f t="shared" si="107"/>
        <v>0</v>
      </c>
      <c r="BY154" s="14">
        <f t="shared" si="108"/>
        <v>0</v>
      </c>
      <c r="BZ154" s="14">
        <f t="shared" si="109"/>
        <v>1</v>
      </c>
      <c r="CA154" s="14">
        <f t="shared" si="110"/>
        <v>1</v>
      </c>
      <c r="CB154" s="8" t="str">
        <f t="shared" si="99"/>
        <v/>
      </c>
      <c r="CC154" s="8" t="str">
        <f t="shared" si="100"/>
        <v/>
      </c>
      <c r="CD154" s="8">
        <f t="shared" si="101"/>
        <v>385093.11573333328</v>
      </c>
      <c r="CE154" s="8">
        <f t="shared" si="102"/>
        <v>385093.11573333328</v>
      </c>
      <c r="CG154" s="11">
        <f t="shared" si="103"/>
        <v>385093.11573333328</v>
      </c>
      <c r="CH154" s="11">
        <f t="shared" si="104"/>
        <v>385093.11573333328</v>
      </c>
      <c r="CJ154" t="str">
        <f t="shared" si="94"/>
        <v/>
      </c>
      <c r="CK154">
        <f t="shared" si="95"/>
        <v>97.590754113870574</v>
      </c>
      <c r="CL154">
        <f t="shared" si="105"/>
        <v>97.590754113870574</v>
      </c>
      <c r="CM154">
        <f t="shared" si="106"/>
        <v>97.590754113870574</v>
      </c>
      <c r="CN154">
        <f t="shared" si="84"/>
        <v>90</v>
      </c>
      <c r="CO154">
        <f t="shared" si="84"/>
        <v>110</v>
      </c>
      <c r="CP154" s="8">
        <f t="shared" si="85"/>
        <v>385093.11573333328</v>
      </c>
      <c r="CQ154" s="8">
        <f t="shared" si="86"/>
        <v>385093.11573333328</v>
      </c>
    </row>
    <row r="155" spans="1:95" x14ac:dyDescent="0.25">
      <c r="A155">
        <v>1747</v>
      </c>
      <c r="B155" s="8">
        <f>'2 - Eltis SlaveAssessment'!BX155</f>
        <v>4873</v>
      </c>
      <c r="C155" s="8">
        <f>'2 - Eltis SlaveAssessment'!BY155</f>
        <v>4340</v>
      </c>
      <c r="D155" s="8">
        <f>'2 - Eltis SlaveAssessment'!AT155</f>
        <v>232</v>
      </c>
      <c r="E155" s="8">
        <f>'2 - Eltis SlaveAssessment'!AU155</f>
        <v>214</v>
      </c>
      <c r="F155" s="8">
        <f>'2 - Eltis SlaveAssessment'!AV155</f>
        <v>4641</v>
      </c>
      <c r="G155" s="8">
        <f>'2 - Eltis SlaveAssessment'!AW155</f>
        <v>4126</v>
      </c>
      <c r="H155" s="8">
        <f>'2 - Eltis SlaveAssessment'!BJ155+'2 - Eltis SlaveAssessment'!BL155+'2 - Eltis SlaveAssessment'!BN155+'2 - Eltis SlaveAssessment'!BP155+'2 - Eltis SlaveAssessment'!BR155</f>
        <v>0</v>
      </c>
      <c r="I155" s="8">
        <f>'2 - Eltis SlaveAssessment'!BK155+'2 - Eltis SlaveAssessment'!BM155+'2 - Eltis SlaveAssessment'!BO155+'2 - Eltis SlaveAssessment'!BQ155+'2 - Eltis SlaveAssessment'!BS155</f>
        <v>0</v>
      </c>
      <c r="J155" s="8">
        <f>'2 - Eltis SlaveAssessment'!N155+'2 - Eltis SlaveAssessment'!P155+'2 - Eltis SlaveAssessment'!R155+'2 - Eltis SlaveAssessment'!T155+'2 - Eltis SlaveAssessment'!V155+'2 - Eltis SlaveAssessment'!X155+'2 - Eltis SlaveAssessment'!Z155+'2 - Eltis SlaveAssessment'!AB155+'2 - Eltis SlaveAssessment'!AD155+'2 - Eltis SlaveAssessment'!AF155+'2 - Eltis SlaveAssessment'!AH155+'2 - Eltis SlaveAssessment'!AJ155+'2 - Eltis SlaveAssessment'!AL155+'2 - Eltis SlaveAssessment'!AN155+'2 - Eltis SlaveAssessment'!AP155+'2 - Eltis SlaveAssessment'!AR155+'2 - Eltis SlaveAssessment'!AX155+'2 - Eltis SlaveAssessment'!AZ155+'2 - Eltis SlaveAssessment'!BB155+'2 - Eltis SlaveAssessment'!BD155+'2 - Eltis SlaveAssessment'!BF155+'2 - Eltis SlaveAssessment'!BH155</f>
        <v>0</v>
      </c>
      <c r="K155" s="8">
        <f>'2 - Eltis SlaveAssessment'!O155+'2 - Eltis SlaveAssessment'!Q155+'2 - Eltis SlaveAssessment'!S155+'2 - Eltis SlaveAssessment'!U155+'2 - Eltis SlaveAssessment'!W155+'2 - Eltis SlaveAssessment'!Y155+'2 - Eltis SlaveAssessment'!AA155+'2 - Eltis SlaveAssessment'!AC155+'2 - Eltis SlaveAssessment'!AE155+'2 - Eltis SlaveAssessment'!AG155+'2 - Eltis SlaveAssessment'!AI155+'2 - Eltis SlaveAssessment'!AK155+'2 - Eltis SlaveAssessment'!AM155+'2 - Eltis SlaveAssessment'!AO155+'2 - Eltis SlaveAssessment'!AQ155+'2 - Eltis SlaveAssessment'!AS155+'2 - Eltis SlaveAssessment'!AY155+'2 - Eltis SlaveAssessment'!BA155+'2 - Eltis SlaveAssessment'!BC155+'2 - Eltis SlaveAssessment'!BE155+'2 - Eltis SlaveAssessment'!BG155+'2 - Eltis SlaveAssessment'!BI155</f>
        <v>0</v>
      </c>
      <c r="M155" s="8">
        <f>'1 - Eltis SlaveVoyages'!GF155</f>
        <v>4570</v>
      </c>
      <c r="N155" s="8">
        <f>'1 - Eltis SlaveVoyages'!GG155</f>
        <v>4062</v>
      </c>
      <c r="O155" s="8">
        <f>'1 - Eltis SlaveVoyages'!BZ155</f>
        <v>218</v>
      </c>
      <c r="P155" s="8">
        <f>'1 - Eltis SlaveVoyages'!CA155</f>
        <v>200</v>
      </c>
      <c r="Q155" s="8">
        <f>'1 - Eltis SlaveVoyages'!CB155</f>
        <v>4352</v>
      </c>
      <c r="R155" s="8">
        <f>'1 - Eltis SlaveVoyages'!CC155</f>
        <v>3862</v>
      </c>
      <c r="S155" s="8">
        <f>'1 - Eltis SlaveVoyages'!EL155+'1 - Eltis SlaveVoyages'!EN155+'1 - Eltis SlaveVoyages'!EP155+'1 - Eltis SlaveVoyages'!ER155+'1 - Eltis SlaveVoyages'!ET155</f>
        <v>0</v>
      </c>
      <c r="T155" s="8">
        <f>'1 - Eltis SlaveVoyages'!EM155+'1 - Eltis SlaveVoyages'!EO155+'1 - Eltis SlaveVoyages'!EQ155+'1 - Eltis SlaveVoyages'!ES155+'1 - Eltis SlaveVoyages'!EU155</f>
        <v>0</v>
      </c>
      <c r="U155" s="8">
        <f>'1 - Eltis SlaveVoyages'!BR155+'1 - Eltis SlaveVoyages'!BT155+'1 - Eltis SlaveVoyages'!BV155+'1 - Eltis SlaveVoyages'!CF155+'1 - Eltis SlaveVoyages'!CH155+'1 - Eltis SlaveVoyages'!CJ155+'1 - Eltis SlaveVoyages'!CL155+'1 - Eltis SlaveVoyages'!CN155+'1 - Eltis SlaveVoyages'!CP155+'1 - Eltis SlaveVoyages'!CR155+'1 - Eltis SlaveVoyages'!CT155+'1 - Eltis SlaveVoyages'!CV155+'1 - Eltis SlaveVoyages'!CX155+'1 - Eltis SlaveVoyages'!CZ155+'1 - Eltis SlaveVoyages'!DB155+'1 - Eltis SlaveVoyages'!DD155+'1 - Eltis SlaveVoyages'!DF155+'1 - Eltis SlaveVoyages'!DH155+'1 - Eltis SlaveVoyages'!DJ155+'1 - Eltis SlaveVoyages'!DL155+'1 - Eltis SlaveVoyages'!DN155+'1 - Eltis SlaveVoyages'!DP155+'1 - Eltis SlaveVoyages'!DR155+'1 - Eltis SlaveVoyages'!DT155+'1 - Eltis SlaveVoyages'!DV155+'1 - Eltis SlaveVoyages'!DX155+'1 - Eltis SlaveVoyages'!DZ155+'1 - Eltis SlaveVoyages'!EB155+'1 - Eltis SlaveVoyages'!ED155+'1 - Eltis SlaveVoyages'!EF155+'1 - Eltis SlaveVoyages'!EH155+'1 - Eltis SlaveVoyages'!EJ155+'1 - Eltis SlaveVoyages'!FP155+'1 - Eltis SlaveVoyages'!FT155+'1 - Eltis SlaveVoyages'!FV155</f>
        <v>0</v>
      </c>
      <c r="V155" s="8">
        <f>'1 - Eltis SlaveVoyages'!BS155+'1 - Eltis SlaveVoyages'!BU155+'1 - Eltis SlaveVoyages'!BW155+'1 - Eltis SlaveVoyages'!CG155+'1 - Eltis SlaveVoyages'!CI155+'1 - Eltis SlaveVoyages'!CK155+'1 - Eltis SlaveVoyages'!CM155+'1 - Eltis SlaveVoyages'!CO155+'1 - Eltis SlaveVoyages'!CQ155+'1 - Eltis SlaveVoyages'!CS155+'1 - Eltis SlaveVoyages'!CU155+'1 - Eltis SlaveVoyages'!CW155+'1 - Eltis SlaveVoyages'!CY155+'1 - Eltis SlaveVoyages'!DA155+'1 - Eltis SlaveVoyages'!DC155+'1 - Eltis SlaveVoyages'!DE155+'1 - Eltis SlaveVoyages'!DG155+'1 - Eltis SlaveVoyages'!DI155+'1 - Eltis SlaveVoyages'!DK155+'1 - Eltis SlaveVoyages'!DM155+'1 - Eltis SlaveVoyages'!DO155+'1 - Eltis SlaveVoyages'!DQ155+'1 - Eltis SlaveVoyages'!DS155+'1 - Eltis SlaveVoyages'!DU155+'1 - Eltis SlaveVoyages'!DW155+'1 - Eltis SlaveVoyages'!DY155+'1 - Eltis SlaveVoyages'!EA155+'1 - Eltis SlaveVoyages'!EC155+'1 - Eltis SlaveVoyages'!EE155+'1 - Eltis SlaveVoyages'!EG155+'1 - Eltis SlaveVoyages'!EI155+'1 - Eltis SlaveVoyages'!EK155+'1 - Eltis SlaveVoyages'!FQ155+'1 - Eltis SlaveVoyages'!FU155+'1 - Eltis SlaveVoyages'!FW155</f>
        <v>0</v>
      </c>
      <c r="AE155" s="11">
        <f t="shared" si="68"/>
        <v>4570</v>
      </c>
      <c r="AG155" s="51">
        <f t="shared" si="69"/>
        <v>4873</v>
      </c>
      <c r="AH155" s="52">
        <f t="shared" si="70"/>
        <v>4340</v>
      </c>
      <c r="AI155" s="52">
        <f t="shared" si="71"/>
        <v>232</v>
      </c>
      <c r="AJ155" s="52">
        <f t="shared" si="72"/>
        <v>214</v>
      </c>
      <c r="AK155" s="52">
        <f t="shared" si="73"/>
        <v>4641</v>
      </c>
      <c r="AL155" s="52">
        <f t="shared" si="74"/>
        <v>4126</v>
      </c>
      <c r="AM155" s="52">
        <f t="shared" si="75"/>
        <v>0</v>
      </c>
      <c r="AN155" s="52">
        <f t="shared" si="76"/>
        <v>0</v>
      </c>
      <c r="AO155" s="52">
        <f t="shared" si="77"/>
        <v>0</v>
      </c>
      <c r="AP155" s="52">
        <f t="shared" si="78"/>
        <v>0</v>
      </c>
      <c r="AQ155" s="52">
        <f t="shared" si="79"/>
        <v>0</v>
      </c>
      <c r="AR155" s="56">
        <f t="shared" si="80"/>
        <v>0</v>
      </c>
      <c r="AT155" s="8">
        <f>IF('4 - Prijzen'!O159&gt;0,'4 - Prijzen'!O159,"")</f>
        <v>84.454545454545453</v>
      </c>
      <c r="AU155" s="8" t="str">
        <f>IF('4 - Prijzen'!P159&gt;0,'4 - Prijzen'!P159,"")</f>
        <v/>
      </c>
      <c r="AV155" s="8" t="str">
        <f>IF('4 - Prijzen'!BC159&gt;0,'4 - Prijzen'!BC159,"")</f>
        <v/>
      </c>
      <c r="AW155" s="8" t="str">
        <f>IF('4 - Prijzen'!BD159&gt;0,'4 - Prijzen'!BD159,"")</f>
        <v/>
      </c>
      <c r="AX155" s="8" t="str">
        <f>IF('4 - Prijzen'!BE159&gt;0,'4 - Prijzen'!BE159,"")</f>
        <v/>
      </c>
      <c r="AY155" s="8">
        <f>IF('4 - Prijzen'!BF159&gt;0,'4 - Prijzen'!BF159,"")</f>
        <v>288.05008186656539</v>
      </c>
      <c r="AZ155" s="8">
        <f>IF('4 - Prijzen'!BG159&gt;0,'4 - Prijzen'!BG159,"")</f>
        <v>230.44006549325232</v>
      </c>
      <c r="BA155" s="8">
        <f>IF('4 - Prijzen'!BV159&gt;0,'4 - Prijzen'!BV159,"")</f>
        <v>229.16666666666666</v>
      </c>
      <c r="BB155" s="8" t="str">
        <f>IF('4 - Prijzen'!BW159&gt;0,'4 - Prijzen'!BW159,"")</f>
        <v/>
      </c>
      <c r="BC155" s="8">
        <f>'4 - Prijzen'!BX159</f>
        <v>332.75211964368276</v>
      </c>
      <c r="BE155" s="11">
        <f t="shared" si="87"/>
        <v>84.454545454545453</v>
      </c>
      <c r="BF155" s="73">
        <v>220</v>
      </c>
      <c r="BG155" s="11">
        <f t="shared" si="96"/>
        <v>229.16666666666666</v>
      </c>
      <c r="BH155" s="11"/>
      <c r="BI155" s="87">
        <f t="shared" si="82"/>
        <v>0.629</v>
      </c>
      <c r="BJ155" s="87">
        <f t="shared" si="83"/>
        <v>0.66666666666666663</v>
      </c>
      <c r="BK155" s="84">
        <f t="shared" si="81"/>
        <v>0.8763333333333333</v>
      </c>
      <c r="BL155" s="89"/>
      <c r="BM155" s="8">
        <f t="shared" si="88"/>
        <v>360652.35433333332</v>
      </c>
      <c r="BN155" s="8">
        <f t="shared" si="89"/>
        <v>17170.397333333331</v>
      </c>
      <c r="BO155" s="8">
        <f t="shared" si="90"/>
        <v>343481.95699999999</v>
      </c>
      <c r="BP155" s="8">
        <f t="shared" si="91"/>
        <v>0</v>
      </c>
      <c r="BR155" s="8">
        <f t="shared" si="97"/>
        <v>41257.773333333331</v>
      </c>
      <c r="BS155" s="8">
        <f t="shared" si="98"/>
        <v>828609.6805555555</v>
      </c>
      <c r="BU155" s="11">
        <f t="shared" si="92"/>
        <v>24087.376</v>
      </c>
      <c r="BV155" s="11">
        <f t="shared" si="93"/>
        <v>485127.72355555551</v>
      </c>
      <c r="BX155" s="14">
        <f t="shared" si="107"/>
        <v>4.7609275600246255E-2</v>
      </c>
      <c r="BY155" s="14">
        <f t="shared" si="108"/>
        <v>4.9308755760368667E-2</v>
      </c>
      <c r="BZ155" s="14">
        <f t="shared" si="109"/>
        <v>0.9523907243997537</v>
      </c>
      <c r="CA155" s="14">
        <f t="shared" si="110"/>
        <v>0.95069124423963136</v>
      </c>
      <c r="CB155" s="8">
        <f t="shared" si="99"/>
        <v>505938.72089655173</v>
      </c>
      <c r="CC155" s="8">
        <f t="shared" si="100"/>
        <v>488500.989906542</v>
      </c>
      <c r="CD155" s="8">
        <f t="shared" si="101"/>
        <v>509378.88319030858</v>
      </c>
      <c r="CE155" s="8">
        <f t="shared" si="102"/>
        <v>510289.46200463182</v>
      </c>
      <c r="CG155" s="11">
        <f t="shared" si="103"/>
        <v>488500.989906542</v>
      </c>
      <c r="CH155" s="11">
        <f t="shared" si="104"/>
        <v>510289.46200463182</v>
      </c>
      <c r="CJ155">
        <f t="shared" si="94"/>
        <v>103.82489655172414</v>
      </c>
      <c r="CK155">
        <f t="shared" si="95"/>
        <v>104.53086049462519</v>
      </c>
      <c r="CL155">
        <f t="shared" si="105"/>
        <v>100.24645801488651</v>
      </c>
      <c r="CM155">
        <f t="shared" si="106"/>
        <v>104.7177225537927</v>
      </c>
      <c r="CN155">
        <f t="shared" si="84"/>
        <v>90</v>
      </c>
      <c r="CO155">
        <f t="shared" si="84"/>
        <v>110</v>
      </c>
      <c r="CP155" s="8">
        <f t="shared" si="85"/>
        <v>488500.989906542</v>
      </c>
      <c r="CQ155" s="8">
        <f t="shared" si="86"/>
        <v>510289.46200463182</v>
      </c>
    </row>
    <row r="156" spans="1:95" x14ac:dyDescent="0.25">
      <c r="A156">
        <v>1748</v>
      </c>
      <c r="B156" s="8">
        <f>'2 - Eltis SlaveAssessment'!BX156</f>
        <v>3454</v>
      </c>
      <c r="C156" s="8">
        <f>'2 - Eltis SlaveAssessment'!BY156</f>
        <v>3074</v>
      </c>
      <c r="D156" s="8">
        <f>'2 - Eltis SlaveAssessment'!AT156</f>
        <v>852</v>
      </c>
      <c r="E156" s="8">
        <f>'2 - Eltis SlaveAssessment'!AU156</f>
        <v>745</v>
      </c>
      <c r="F156" s="8">
        <f>'2 - Eltis SlaveAssessment'!AV156</f>
        <v>2602</v>
      </c>
      <c r="G156" s="8">
        <f>'2 - Eltis SlaveAssessment'!AW156</f>
        <v>2329</v>
      </c>
      <c r="H156" s="8">
        <f>'2 - Eltis SlaveAssessment'!BJ156+'2 - Eltis SlaveAssessment'!BL156+'2 - Eltis SlaveAssessment'!BN156+'2 - Eltis SlaveAssessment'!BP156+'2 - Eltis SlaveAssessment'!BR156</f>
        <v>0</v>
      </c>
      <c r="I156" s="8">
        <f>'2 - Eltis SlaveAssessment'!BK156+'2 - Eltis SlaveAssessment'!BM156+'2 - Eltis SlaveAssessment'!BO156+'2 - Eltis SlaveAssessment'!BQ156+'2 - Eltis SlaveAssessment'!BS156</f>
        <v>0</v>
      </c>
      <c r="J156" s="8">
        <f>'2 - Eltis SlaveAssessment'!N156+'2 - Eltis SlaveAssessment'!P156+'2 - Eltis SlaveAssessment'!R156+'2 - Eltis SlaveAssessment'!T156+'2 - Eltis SlaveAssessment'!V156+'2 - Eltis SlaveAssessment'!X156+'2 - Eltis SlaveAssessment'!Z156+'2 - Eltis SlaveAssessment'!AB156+'2 - Eltis SlaveAssessment'!AD156+'2 - Eltis SlaveAssessment'!AF156+'2 - Eltis SlaveAssessment'!AH156+'2 - Eltis SlaveAssessment'!AJ156+'2 - Eltis SlaveAssessment'!AL156+'2 - Eltis SlaveAssessment'!AN156+'2 - Eltis SlaveAssessment'!AP156+'2 - Eltis SlaveAssessment'!AR156+'2 - Eltis SlaveAssessment'!AX156+'2 - Eltis SlaveAssessment'!AZ156+'2 - Eltis SlaveAssessment'!BB156+'2 - Eltis SlaveAssessment'!BD156+'2 - Eltis SlaveAssessment'!BF156+'2 - Eltis SlaveAssessment'!BH156</f>
        <v>0</v>
      </c>
      <c r="K156" s="8">
        <f>'2 - Eltis SlaveAssessment'!O156+'2 - Eltis SlaveAssessment'!Q156+'2 - Eltis SlaveAssessment'!S156+'2 - Eltis SlaveAssessment'!U156+'2 - Eltis SlaveAssessment'!W156+'2 - Eltis SlaveAssessment'!Y156+'2 - Eltis SlaveAssessment'!AA156+'2 - Eltis SlaveAssessment'!AC156+'2 - Eltis SlaveAssessment'!AE156+'2 - Eltis SlaveAssessment'!AG156+'2 - Eltis SlaveAssessment'!AI156+'2 - Eltis SlaveAssessment'!AK156+'2 - Eltis SlaveAssessment'!AM156+'2 - Eltis SlaveAssessment'!AO156+'2 - Eltis SlaveAssessment'!AQ156+'2 - Eltis SlaveAssessment'!AS156+'2 - Eltis SlaveAssessment'!AY156+'2 - Eltis SlaveAssessment'!BA156+'2 - Eltis SlaveAssessment'!BC156+'2 - Eltis SlaveAssessment'!BE156+'2 - Eltis SlaveAssessment'!BG156+'2 - Eltis SlaveAssessment'!BI156</f>
        <v>0</v>
      </c>
      <c r="M156" s="8">
        <f>'1 - Eltis SlaveVoyages'!GF156</f>
        <v>3178</v>
      </c>
      <c r="N156" s="8">
        <f>'1 - Eltis SlaveVoyages'!GG156</f>
        <v>2823</v>
      </c>
      <c r="O156" s="8">
        <f>'1 - Eltis SlaveVoyages'!BZ156</f>
        <v>777</v>
      </c>
      <c r="P156" s="8">
        <f>'1 - Eltis SlaveVoyages'!CA156</f>
        <v>678</v>
      </c>
      <c r="Q156" s="8">
        <f>'1 - Eltis SlaveVoyages'!CB156</f>
        <v>2401</v>
      </c>
      <c r="R156" s="8">
        <f>'1 - Eltis SlaveVoyages'!CC156</f>
        <v>2145</v>
      </c>
      <c r="S156" s="8">
        <f>'1 - Eltis SlaveVoyages'!EL156+'1 - Eltis SlaveVoyages'!EN156+'1 - Eltis SlaveVoyages'!EP156+'1 - Eltis SlaveVoyages'!ER156+'1 - Eltis SlaveVoyages'!ET156</f>
        <v>0</v>
      </c>
      <c r="T156" s="8">
        <f>'1 - Eltis SlaveVoyages'!EM156+'1 - Eltis SlaveVoyages'!EO156+'1 - Eltis SlaveVoyages'!EQ156+'1 - Eltis SlaveVoyages'!ES156+'1 - Eltis SlaveVoyages'!EU156</f>
        <v>0</v>
      </c>
      <c r="U156" s="8">
        <f>'1 - Eltis SlaveVoyages'!BR156+'1 - Eltis SlaveVoyages'!BT156+'1 - Eltis SlaveVoyages'!BV156+'1 - Eltis SlaveVoyages'!CF156+'1 - Eltis SlaveVoyages'!CH156+'1 - Eltis SlaveVoyages'!CJ156+'1 - Eltis SlaveVoyages'!CL156+'1 - Eltis SlaveVoyages'!CN156+'1 - Eltis SlaveVoyages'!CP156+'1 - Eltis SlaveVoyages'!CR156+'1 - Eltis SlaveVoyages'!CT156+'1 - Eltis SlaveVoyages'!CV156+'1 - Eltis SlaveVoyages'!CX156+'1 - Eltis SlaveVoyages'!CZ156+'1 - Eltis SlaveVoyages'!DB156+'1 - Eltis SlaveVoyages'!DD156+'1 - Eltis SlaveVoyages'!DF156+'1 - Eltis SlaveVoyages'!DH156+'1 - Eltis SlaveVoyages'!DJ156+'1 - Eltis SlaveVoyages'!DL156+'1 - Eltis SlaveVoyages'!DN156+'1 - Eltis SlaveVoyages'!DP156+'1 - Eltis SlaveVoyages'!DR156+'1 - Eltis SlaveVoyages'!DT156+'1 - Eltis SlaveVoyages'!DV156+'1 - Eltis SlaveVoyages'!DX156+'1 - Eltis SlaveVoyages'!DZ156+'1 - Eltis SlaveVoyages'!EB156+'1 - Eltis SlaveVoyages'!ED156+'1 - Eltis SlaveVoyages'!EF156+'1 - Eltis SlaveVoyages'!EH156+'1 - Eltis SlaveVoyages'!EJ156+'1 - Eltis SlaveVoyages'!FP156+'1 - Eltis SlaveVoyages'!FT156+'1 - Eltis SlaveVoyages'!FV156</f>
        <v>0</v>
      </c>
      <c r="V156" s="8">
        <f>'1 - Eltis SlaveVoyages'!BS156+'1 - Eltis SlaveVoyages'!BU156+'1 - Eltis SlaveVoyages'!BW156+'1 - Eltis SlaveVoyages'!CG156+'1 - Eltis SlaveVoyages'!CI156+'1 - Eltis SlaveVoyages'!CK156+'1 - Eltis SlaveVoyages'!CM156+'1 - Eltis SlaveVoyages'!CO156+'1 - Eltis SlaveVoyages'!CQ156+'1 - Eltis SlaveVoyages'!CS156+'1 - Eltis SlaveVoyages'!CU156+'1 - Eltis SlaveVoyages'!CW156+'1 - Eltis SlaveVoyages'!CY156+'1 - Eltis SlaveVoyages'!DA156+'1 - Eltis SlaveVoyages'!DC156+'1 - Eltis SlaveVoyages'!DE156+'1 - Eltis SlaveVoyages'!DG156+'1 - Eltis SlaveVoyages'!DI156+'1 - Eltis SlaveVoyages'!DK156+'1 - Eltis SlaveVoyages'!DM156+'1 - Eltis SlaveVoyages'!DO156+'1 - Eltis SlaveVoyages'!DQ156+'1 - Eltis SlaveVoyages'!DS156+'1 - Eltis SlaveVoyages'!DU156+'1 - Eltis SlaveVoyages'!DW156+'1 - Eltis SlaveVoyages'!DY156+'1 - Eltis SlaveVoyages'!EA156+'1 - Eltis SlaveVoyages'!EC156+'1 - Eltis SlaveVoyages'!EE156+'1 - Eltis SlaveVoyages'!EG156+'1 - Eltis SlaveVoyages'!EI156+'1 - Eltis SlaveVoyages'!EK156+'1 - Eltis SlaveVoyages'!FQ156+'1 - Eltis SlaveVoyages'!FU156+'1 - Eltis SlaveVoyages'!FW156</f>
        <v>0</v>
      </c>
      <c r="AE156" s="11">
        <f t="shared" si="68"/>
        <v>3178</v>
      </c>
      <c r="AG156" s="51">
        <f t="shared" si="69"/>
        <v>3454</v>
      </c>
      <c r="AH156" s="52">
        <f t="shared" si="70"/>
        <v>3074</v>
      </c>
      <c r="AI156" s="52">
        <f t="shared" si="71"/>
        <v>852</v>
      </c>
      <c r="AJ156" s="52">
        <f t="shared" si="72"/>
        <v>745</v>
      </c>
      <c r="AK156" s="52">
        <f t="shared" si="73"/>
        <v>2602</v>
      </c>
      <c r="AL156" s="52">
        <f t="shared" si="74"/>
        <v>2329</v>
      </c>
      <c r="AM156" s="52">
        <f t="shared" si="75"/>
        <v>0</v>
      </c>
      <c r="AN156" s="52">
        <f t="shared" si="76"/>
        <v>0</v>
      </c>
      <c r="AO156" s="52">
        <f t="shared" si="77"/>
        <v>0</v>
      </c>
      <c r="AP156" s="52">
        <f t="shared" si="78"/>
        <v>0</v>
      </c>
      <c r="AQ156" s="52">
        <f t="shared" si="79"/>
        <v>0</v>
      </c>
      <c r="AR156" s="56">
        <f t="shared" si="80"/>
        <v>0</v>
      </c>
      <c r="AT156" s="8">
        <f>IF('4 - Prijzen'!O160&gt;0,'4 - Prijzen'!O160,"")</f>
        <v>85.9</v>
      </c>
      <c r="AU156" s="8" t="str">
        <f>IF('4 - Prijzen'!P160&gt;0,'4 - Prijzen'!P160,"")</f>
        <v/>
      </c>
      <c r="AV156" s="8" t="str">
        <f>IF('4 - Prijzen'!BC160&gt;0,'4 - Prijzen'!BC160,"")</f>
        <v/>
      </c>
      <c r="AW156" s="8" t="str">
        <f>IF('4 - Prijzen'!BD160&gt;0,'4 - Prijzen'!BD160,"")</f>
        <v/>
      </c>
      <c r="AX156" s="8" t="str">
        <f>IF('4 - Prijzen'!BE160&gt;0,'4 - Prijzen'!BE160,"")</f>
        <v/>
      </c>
      <c r="AY156" s="8">
        <f>IF('4 - Prijzen'!BF160&gt;0,'4 - Prijzen'!BF160,"")</f>
        <v>292.12828719850637</v>
      </c>
      <c r="AZ156" s="8">
        <f>IF('4 - Prijzen'!BG160&gt;0,'4 - Prijzen'!BG160,"")</f>
        <v>233.7026297588051</v>
      </c>
      <c r="BA156" s="8">
        <f>IF('4 - Prijzen'!BV160&gt;0,'4 - Prijzen'!BV160,"")</f>
        <v>233.4</v>
      </c>
      <c r="BB156" s="8" t="str">
        <f>IF('4 - Prijzen'!BW160&gt;0,'4 - Prijzen'!BW160,"")</f>
        <v/>
      </c>
      <c r="BC156" s="8">
        <f>'4 - Prijzen'!BX160</f>
        <v>330.90049712259247</v>
      </c>
      <c r="BE156" s="11">
        <f t="shared" si="87"/>
        <v>85.9</v>
      </c>
      <c r="BF156" s="73">
        <v>220</v>
      </c>
      <c r="BG156" s="11">
        <f t="shared" si="96"/>
        <v>233.4</v>
      </c>
      <c r="BH156" s="11"/>
      <c r="BI156" s="87">
        <f t="shared" si="82"/>
        <v>0.629</v>
      </c>
      <c r="BJ156" s="87">
        <f t="shared" si="83"/>
        <v>0.66666666666666663</v>
      </c>
      <c r="BK156" s="84">
        <f t="shared" si="81"/>
        <v>0.8763333333333333</v>
      </c>
      <c r="BL156" s="89"/>
      <c r="BM156" s="8">
        <f t="shared" si="88"/>
        <v>260006.87313333334</v>
      </c>
      <c r="BN156" s="8">
        <f t="shared" si="89"/>
        <v>64136.032399999996</v>
      </c>
      <c r="BO156" s="8">
        <f t="shared" si="90"/>
        <v>195870.84073333335</v>
      </c>
      <c r="BP156" s="8">
        <f t="shared" si="91"/>
        <v>0</v>
      </c>
      <c r="BR156" s="8">
        <f t="shared" si="97"/>
        <v>143631.03333333333</v>
      </c>
      <c r="BS156" s="8">
        <f t="shared" si="98"/>
        <v>476364.80979999999</v>
      </c>
      <c r="BU156" s="11">
        <f t="shared" si="92"/>
        <v>79495.000933333329</v>
      </c>
      <c r="BV156" s="11">
        <f t="shared" si="93"/>
        <v>280493.96906666667</v>
      </c>
      <c r="BX156" s="14">
        <f t="shared" si="107"/>
        <v>0.246670526925304</v>
      </c>
      <c r="BY156" s="14">
        <f t="shared" si="108"/>
        <v>0.24235523747560181</v>
      </c>
      <c r="BZ156" s="14">
        <f t="shared" si="109"/>
        <v>0.753329473074696</v>
      </c>
      <c r="CA156" s="14">
        <f t="shared" si="110"/>
        <v>0.75764476252439816</v>
      </c>
      <c r="CB156" s="8">
        <f t="shared" si="99"/>
        <v>322271.98735179967</v>
      </c>
      <c r="CC156" s="8">
        <f t="shared" si="100"/>
        <v>328010.24546183448</v>
      </c>
      <c r="CD156" s="8">
        <f t="shared" si="101"/>
        <v>372339.03503315401</v>
      </c>
      <c r="CE156" s="8">
        <f t="shared" si="102"/>
        <v>370218.31726532133</v>
      </c>
      <c r="CG156" s="11">
        <f t="shared" si="103"/>
        <v>322271.98735179967</v>
      </c>
      <c r="CH156" s="11">
        <f t="shared" si="104"/>
        <v>372339.03503315401</v>
      </c>
      <c r="CJ156">
        <f t="shared" si="94"/>
        <v>93.303991705790295</v>
      </c>
      <c r="CK156">
        <f t="shared" si="95"/>
        <v>107.79937320010249</v>
      </c>
      <c r="CL156">
        <f t="shared" si="105"/>
        <v>93.303991705790295</v>
      </c>
      <c r="CM156">
        <f t="shared" si="106"/>
        <v>107.79937320010249</v>
      </c>
      <c r="CN156">
        <f t="shared" si="84"/>
        <v>90</v>
      </c>
      <c r="CO156">
        <f t="shared" si="84"/>
        <v>110</v>
      </c>
      <c r="CP156" s="8">
        <f t="shared" si="85"/>
        <v>322271.98735179967</v>
      </c>
      <c r="CQ156" s="8">
        <f t="shared" si="86"/>
        <v>372339.03503315401</v>
      </c>
    </row>
    <row r="157" spans="1:95" x14ac:dyDescent="0.25">
      <c r="A157">
        <v>1749</v>
      </c>
      <c r="B157" s="8">
        <f>'2 - Eltis SlaveAssessment'!BX157</f>
        <v>4320</v>
      </c>
      <c r="C157" s="8">
        <f>'2 - Eltis SlaveAssessment'!BY157</f>
        <v>3917</v>
      </c>
      <c r="D157" s="8">
        <f>'2 - Eltis SlaveAssessment'!AT157</f>
        <v>812</v>
      </c>
      <c r="E157" s="8">
        <f>'2 - Eltis SlaveAssessment'!AU157</f>
        <v>765</v>
      </c>
      <c r="F157" s="8">
        <f>'2 - Eltis SlaveAssessment'!AV157</f>
        <v>3508</v>
      </c>
      <c r="G157" s="8">
        <f>'2 - Eltis SlaveAssessment'!AW157</f>
        <v>3152</v>
      </c>
      <c r="H157" s="8">
        <f>'2 - Eltis SlaveAssessment'!BJ157+'2 - Eltis SlaveAssessment'!BL157+'2 - Eltis SlaveAssessment'!BN157+'2 - Eltis SlaveAssessment'!BP157+'2 - Eltis SlaveAssessment'!BR157</f>
        <v>0</v>
      </c>
      <c r="I157" s="8">
        <f>'2 - Eltis SlaveAssessment'!BK157+'2 - Eltis SlaveAssessment'!BM157+'2 - Eltis SlaveAssessment'!BO157+'2 - Eltis SlaveAssessment'!BQ157+'2 - Eltis SlaveAssessment'!BS157</f>
        <v>0</v>
      </c>
      <c r="J157" s="8">
        <f>'2 - Eltis SlaveAssessment'!N157+'2 - Eltis SlaveAssessment'!P157+'2 - Eltis SlaveAssessment'!R157+'2 - Eltis SlaveAssessment'!T157+'2 - Eltis SlaveAssessment'!V157+'2 - Eltis SlaveAssessment'!X157+'2 - Eltis SlaveAssessment'!Z157+'2 - Eltis SlaveAssessment'!AB157+'2 - Eltis SlaveAssessment'!AD157+'2 - Eltis SlaveAssessment'!AF157+'2 - Eltis SlaveAssessment'!AH157+'2 - Eltis SlaveAssessment'!AJ157+'2 - Eltis SlaveAssessment'!AL157+'2 - Eltis SlaveAssessment'!AN157+'2 - Eltis SlaveAssessment'!AP157+'2 - Eltis SlaveAssessment'!AR157+'2 - Eltis SlaveAssessment'!AX157+'2 - Eltis SlaveAssessment'!AZ157+'2 - Eltis SlaveAssessment'!BB157+'2 - Eltis SlaveAssessment'!BD157+'2 - Eltis SlaveAssessment'!BF157+'2 - Eltis SlaveAssessment'!BH157</f>
        <v>0</v>
      </c>
      <c r="K157" s="8">
        <f>'2 - Eltis SlaveAssessment'!O157+'2 - Eltis SlaveAssessment'!Q157+'2 - Eltis SlaveAssessment'!S157+'2 - Eltis SlaveAssessment'!U157+'2 - Eltis SlaveAssessment'!W157+'2 - Eltis SlaveAssessment'!Y157+'2 - Eltis SlaveAssessment'!AA157+'2 - Eltis SlaveAssessment'!AC157+'2 - Eltis SlaveAssessment'!AE157+'2 - Eltis SlaveAssessment'!AG157+'2 - Eltis SlaveAssessment'!AI157+'2 - Eltis SlaveAssessment'!AK157+'2 - Eltis SlaveAssessment'!AM157+'2 - Eltis SlaveAssessment'!AO157+'2 - Eltis SlaveAssessment'!AQ157+'2 - Eltis SlaveAssessment'!AS157+'2 - Eltis SlaveAssessment'!AY157+'2 - Eltis SlaveAssessment'!BA157+'2 - Eltis SlaveAssessment'!BC157+'2 - Eltis SlaveAssessment'!BE157+'2 - Eltis SlaveAssessment'!BG157+'2 - Eltis SlaveAssessment'!BI157</f>
        <v>0</v>
      </c>
      <c r="M157" s="8">
        <f>'1 - Eltis SlaveVoyages'!GF157</f>
        <v>3422</v>
      </c>
      <c r="N157" s="8">
        <f>'1 - Eltis SlaveVoyages'!GG157</f>
        <v>3089</v>
      </c>
      <c r="O157" s="8">
        <f>'1 - Eltis SlaveVoyages'!BZ157</f>
        <v>704</v>
      </c>
      <c r="P157" s="8">
        <f>'1 - Eltis SlaveVoyages'!CA157</f>
        <v>662</v>
      </c>
      <c r="Q157" s="8">
        <f>'1 - Eltis SlaveVoyages'!CB157</f>
        <v>2718</v>
      </c>
      <c r="R157" s="8">
        <f>'1 - Eltis SlaveVoyages'!CC157</f>
        <v>2427</v>
      </c>
      <c r="S157" s="8">
        <f>'1 - Eltis SlaveVoyages'!EL157+'1 - Eltis SlaveVoyages'!EN157+'1 - Eltis SlaveVoyages'!EP157+'1 - Eltis SlaveVoyages'!ER157+'1 - Eltis SlaveVoyages'!ET157</f>
        <v>0</v>
      </c>
      <c r="T157" s="8">
        <f>'1 - Eltis SlaveVoyages'!EM157+'1 - Eltis SlaveVoyages'!EO157+'1 - Eltis SlaveVoyages'!EQ157+'1 - Eltis SlaveVoyages'!ES157+'1 - Eltis SlaveVoyages'!EU157</f>
        <v>0</v>
      </c>
      <c r="U157" s="8">
        <f>'1 - Eltis SlaveVoyages'!BR157+'1 - Eltis SlaveVoyages'!BT157+'1 - Eltis SlaveVoyages'!BV157+'1 - Eltis SlaveVoyages'!CF157+'1 - Eltis SlaveVoyages'!CH157+'1 - Eltis SlaveVoyages'!CJ157+'1 - Eltis SlaveVoyages'!CL157+'1 - Eltis SlaveVoyages'!CN157+'1 - Eltis SlaveVoyages'!CP157+'1 - Eltis SlaveVoyages'!CR157+'1 - Eltis SlaveVoyages'!CT157+'1 - Eltis SlaveVoyages'!CV157+'1 - Eltis SlaveVoyages'!CX157+'1 - Eltis SlaveVoyages'!CZ157+'1 - Eltis SlaveVoyages'!DB157+'1 - Eltis SlaveVoyages'!DD157+'1 - Eltis SlaveVoyages'!DF157+'1 - Eltis SlaveVoyages'!DH157+'1 - Eltis SlaveVoyages'!DJ157+'1 - Eltis SlaveVoyages'!DL157+'1 - Eltis SlaveVoyages'!DN157+'1 - Eltis SlaveVoyages'!DP157+'1 - Eltis SlaveVoyages'!DR157+'1 - Eltis SlaveVoyages'!DT157+'1 - Eltis SlaveVoyages'!DV157+'1 - Eltis SlaveVoyages'!DX157+'1 - Eltis SlaveVoyages'!DZ157+'1 - Eltis SlaveVoyages'!EB157+'1 - Eltis SlaveVoyages'!ED157+'1 - Eltis SlaveVoyages'!EF157+'1 - Eltis SlaveVoyages'!EH157+'1 - Eltis SlaveVoyages'!EJ157+'1 - Eltis SlaveVoyages'!FP157+'1 - Eltis SlaveVoyages'!FT157+'1 - Eltis SlaveVoyages'!FV157</f>
        <v>0</v>
      </c>
      <c r="V157" s="8">
        <f>'1 - Eltis SlaveVoyages'!BS157+'1 - Eltis SlaveVoyages'!BU157+'1 - Eltis SlaveVoyages'!BW157+'1 - Eltis SlaveVoyages'!CG157+'1 - Eltis SlaveVoyages'!CI157+'1 - Eltis SlaveVoyages'!CK157+'1 - Eltis SlaveVoyages'!CM157+'1 - Eltis SlaveVoyages'!CO157+'1 - Eltis SlaveVoyages'!CQ157+'1 - Eltis SlaveVoyages'!CS157+'1 - Eltis SlaveVoyages'!CU157+'1 - Eltis SlaveVoyages'!CW157+'1 - Eltis SlaveVoyages'!CY157+'1 - Eltis SlaveVoyages'!DA157+'1 - Eltis SlaveVoyages'!DC157+'1 - Eltis SlaveVoyages'!DE157+'1 - Eltis SlaveVoyages'!DG157+'1 - Eltis SlaveVoyages'!DI157+'1 - Eltis SlaveVoyages'!DK157+'1 - Eltis SlaveVoyages'!DM157+'1 - Eltis SlaveVoyages'!DO157+'1 - Eltis SlaveVoyages'!DQ157+'1 - Eltis SlaveVoyages'!DS157+'1 - Eltis SlaveVoyages'!DU157+'1 - Eltis SlaveVoyages'!DW157+'1 - Eltis SlaveVoyages'!DY157+'1 - Eltis SlaveVoyages'!EA157+'1 - Eltis SlaveVoyages'!EC157+'1 - Eltis SlaveVoyages'!EE157+'1 - Eltis SlaveVoyages'!EG157+'1 - Eltis SlaveVoyages'!EI157+'1 - Eltis SlaveVoyages'!EK157+'1 - Eltis SlaveVoyages'!FQ157+'1 - Eltis SlaveVoyages'!FU157+'1 - Eltis SlaveVoyages'!FW157</f>
        <v>0</v>
      </c>
      <c r="AE157" s="11">
        <f t="shared" si="68"/>
        <v>3422</v>
      </c>
      <c r="AG157" s="51">
        <f t="shared" si="69"/>
        <v>4320</v>
      </c>
      <c r="AH157" s="52">
        <f t="shared" si="70"/>
        <v>3917</v>
      </c>
      <c r="AI157" s="52">
        <f t="shared" si="71"/>
        <v>812</v>
      </c>
      <c r="AJ157" s="52">
        <f t="shared" si="72"/>
        <v>765</v>
      </c>
      <c r="AK157" s="52">
        <f t="shared" si="73"/>
        <v>3508</v>
      </c>
      <c r="AL157" s="52">
        <f t="shared" si="74"/>
        <v>3152</v>
      </c>
      <c r="AM157" s="52">
        <f t="shared" si="75"/>
        <v>0</v>
      </c>
      <c r="AN157" s="52">
        <f t="shared" si="76"/>
        <v>0</v>
      </c>
      <c r="AO157" s="52">
        <f t="shared" si="77"/>
        <v>0</v>
      </c>
      <c r="AP157" s="52">
        <f t="shared" si="78"/>
        <v>0</v>
      </c>
      <c r="AQ157" s="52">
        <f t="shared" si="79"/>
        <v>0</v>
      </c>
      <c r="AR157" s="56">
        <f t="shared" si="80"/>
        <v>0</v>
      </c>
      <c r="AT157" s="8">
        <f>IF('4 - Prijzen'!O161&gt;0,'4 - Prijzen'!O161,"")</f>
        <v>89.1</v>
      </c>
      <c r="AU157" s="8" t="str">
        <f>IF('4 - Prijzen'!P161&gt;0,'4 - Prijzen'!P161,"")</f>
        <v/>
      </c>
      <c r="AV157" s="8" t="str">
        <f>IF('4 - Prijzen'!BC161&gt;0,'4 - Prijzen'!BC161,"")</f>
        <v/>
      </c>
      <c r="AW157" s="8" t="str">
        <f>IF('4 - Prijzen'!BD161&gt;0,'4 - Prijzen'!BD161,"")</f>
        <v/>
      </c>
      <c r="AX157" s="8" t="str">
        <f>IF('4 - Prijzen'!BE161&gt;0,'4 - Prijzen'!BE161,"")</f>
        <v/>
      </c>
      <c r="AY157" s="8">
        <f>IF('4 - Prijzen'!BF161&gt;0,'4 - Prijzen'!BF161,"")</f>
        <v>291.2601496436817</v>
      </c>
      <c r="AZ157" s="8">
        <f>IF('4 - Prijzen'!BG161&gt;0,'4 - Prijzen'!BG161,"")</f>
        <v>233.00811971494537</v>
      </c>
      <c r="BA157" s="8">
        <f>IF('4 - Prijzen'!BV161&gt;0,'4 - Prijzen'!BV161,"")</f>
        <v>250</v>
      </c>
      <c r="BB157" s="8" t="str">
        <f>IF('4 - Prijzen'!BW161&gt;0,'4 - Prijzen'!BW161,"")</f>
        <v/>
      </c>
      <c r="BC157" s="8">
        <f>'4 - Prijzen'!BX161</f>
        <v>347.52940685892304</v>
      </c>
      <c r="BE157" s="11">
        <f t="shared" si="87"/>
        <v>89.1</v>
      </c>
      <c r="BF157" s="73">
        <v>220</v>
      </c>
      <c r="BG157" s="11">
        <f t="shared" si="96"/>
        <v>250</v>
      </c>
      <c r="BH157" s="11"/>
      <c r="BI157" s="87">
        <f t="shared" si="82"/>
        <v>0.629</v>
      </c>
      <c r="BJ157" s="87">
        <f t="shared" si="83"/>
        <v>0.66666666666666663</v>
      </c>
      <c r="BK157" s="84">
        <f t="shared" si="81"/>
        <v>0.8763333333333333</v>
      </c>
      <c r="BL157" s="89"/>
      <c r="BM157" s="8">
        <f t="shared" si="88"/>
        <v>337311.21600000001</v>
      </c>
      <c r="BN157" s="8">
        <f t="shared" si="89"/>
        <v>63402.015599999992</v>
      </c>
      <c r="BO157" s="8">
        <f t="shared" si="90"/>
        <v>273909.20039999997</v>
      </c>
      <c r="BP157" s="8">
        <f t="shared" si="91"/>
        <v>0</v>
      </c>
      <c r="BR157" s="8">
        <f t="shared" si="97"/>
        <v>147486.9</v>
      </c>
      <c r="BS157" s="8">
        <f t="shared" si="98"/>
        <v>690550.66666666663</v>
      </c>
      <c r="BU157" s="11">
        <f t="shared" si="92"/>
        <v>84084.88440000001</v>
      </c>
      <c r="BV157" s="11">
        <f t="shared" si="93"/>
        <v>416641.46626666666</v>
      </c>
      <c r="BX157" s="14">
        <f t="shared" si="107"/>
        <v>0.18796296296296297</v>
      </c>
      <c r="BY157" s="14">
        <f t="shared" si="108"/>
        <v>0.19530252744447282</v>
      </c>
      <c r="BZ157" s="14">
        <f t="shared" si="109"/>
        <v>0.812037037037037</v>
      </c>
      <c r="CA157" s="14">
        <f t="shared" si="110"/>
        <v>0.80469747255552715</v>
      </c>
      <c r="CB157" s="8">
        <f t="shared" si="99"/>
        <v>447348.1534581281</v>
      </c>
      <c r="CC157" s="8">
        <f t="shared" si="100"/>
        <v>430536.59110431373</v>
      </c>
      <c r="CD157" s="8">
        <f t="shared" si="101"/>
        <v>513081.85127480049</v>
      </c>
      <c r="CE157" s="8">
        <f t="shared" si="102"/>
        <v>517761.61908836721</v>
      </c>
      <c r="CG157" s="11">
        <f t="shared" si="103"/>
        <v>430536.59110431373</v>
      </c>
      <c r="CH157" s="11">
        <f t="shared" si="104"/>
        <v>517761.61908836721</v>
      </c>
      <c r="CJ157">
        <f t="shared" si="94"/>
        <v>103.55281330049262</v>
      </c>
      <c r="CK157">
        <f t="shared" si="95"/>
        <v>118.76894705435195</v>
      </c>
      <c r="CL157">
        <f t="shared" si="105"/>
        <v>99.661247940813368</v>
      </c>
      <c r="CM157">
        <f t="shared" si="106"/>
        <v>119.85222664082575</v>
      </c>
      <c r="CN157">
        <f t="shared" si="84"/>
        <v>90</v>
      </c>
      <c r="CO157">
        <f t="shared" si="84"/>
        <v>110</v>
      </c>
      <c r="CP157" s="8">
        <f t="shared" si="85"/>
        <v>430536.59110431373</v>
      </c>
      <c r="CQ157" s="8">
        <f t="shared" si="86"/>
        <v>517761.61908836721</v>
      </c>
    </row>
    <row r="158" spans="1:95" x14ac:dyDescent="0.25">
      <c r="A158">
        <v>1750</v>
      </c>
      <c r="B158" s="8">
        <f>'2 - Eltis SlaveAssessment'!BX158</f>
        <v>3028</v>
      </c>
      <c r="C158" s="8">
        <f>'2 - Eltis SlaveAssessment'!BY158</f>
        <v>2770</v>
      </c>
      <c r="D158" s="8">
        <f>'2 - Eltis SlaveAssessment'!AT158</f>
        <v>485</v>
      </c>
      <c r="E158" s="8">
        <f>'2 - Eltis SlaveAssessment'!AU158</f>
        <v>459</v>
      </c>
      <c r="F158" s="8">
        <f>'2 - Eltis SlaveAssessment'!AV158</f>
        <v>2543</v>
      </c>
      <c r="G158" s="8">
        <f>'2 - Eltis SlaveAssessment'!AW158</f>
        <v>2311</v>
      </c>
      <c r="H158" s="8">
        <f>'2 - Eltis SlaveAssessment'!BJ158+'2 - Eltis SlaveAssessment'!BL158+'2 - Eltis SlaveAssessment'!BN158+'2 - Eltis SlaveAssessment'!BP158+'2 - Eltis SlaveAssessment'!BR158</f>
        <v>0</v>
      </c>
      <c r="I158" s="8">
        <f>'2 - Eltis SlaveAssessment'!BK158+'2 - Eltis SlaveAssessment'!BM158+'2 - Eltis SlaveAssessment'!BO158+'2 - Eltis SlaveAssessment'!BQ158+'2 - Eltis SlaveAssessment'!BS158</f>
        <v>0</v>
      </c>
      <c r="J158" s="8">
        <f>'2 - Eltis SlaveAssessment'!N158+'2 - Eltis SlaveAssessment'!P158+'2 - Eltis SlaveAssessment'!R158+'2 - Eltis SlaveAssessment'!T158+'2 - Eltis SlaveAssessment'!V158+'2 - Eltis SlaveAssessment'!X158+'2 - Eltis SlaveAssessment'!Z158+'2 - Eltis SlaveAssessment'!AB158+'2 - Eltis SlaveAssessment'!AD158+'2 - Eltis SlaveAssessment'!AF158+'2 - Eltis SlaveAssessment'!AH158+'2 - Eltis SlaveAssessment'!AJ158+'2 - Eltis SlaveAssessment'!AL158+'2 - Eltis SlaveAssessment'!AN158+'2 - Eltis SlaveAssessment'!AP158+'2 - Eltis SlaveAssessment'!AR158+'2 - Eltis SlaveAssessment'!AX158+'2 - Eltis SlaveAssessment'!AZ158+'2 - Eltis SlaveAssessment'!BB158+'2 - Eltis SlaveAssessment'!BD158+'2 - Eltis SlaveAssessment'!BF158+'2 - Eltis SlaveAssessment'!BH158</f>
        <v>0</v>
      </c>
      <c r="K158" s="8">
        <f>'2 - Eltis SlaveAssessment'!O158+'2 - Eltis SlaveAssessment'!Q158+'2 - Eltis SlaveAssessment'!S158+'2 - Eltis SlaveAssessment'!U158+'2 - Eltis SlaveAssessment'!W158+'2 - Eltis SlaveAssessment'!Y158+'2 - Eltis SlaveAssessment'!AA158+'2 - Eltis SlaveAssessment'!AC158+'2 - Eltis SlaveAssessment'!AE158+'2 - Eltis SlaveAssessment'!AG158+'2 - Eltis SlaveAssessment'!AI158+'2 - Eltis SlaveAssessment'!AK158+'2 - Eltis SlaveAssessment'!AM158+'2 - Eltis SlaveAssessment'!AO158+'2 - Eltis SlaveAssessment'!AQ158+'2 - Eltis SlaveAssessment'!AS158+'2 - Eltis SlaveAssessment'!AY158+'2 - Eltis SlaveAssessment'!BA158+'2 - Eltis SlaveAssessment'!BC158+'2 - Eltis SlaveAssessment'!BE158+'2 - Eltis SlaveAssessment'!BG158+'2 - Eltis SlaveAssessment'!BI158</f>
        <v>0</v>
      </c>
      <c r="M158" s="8">
        <f>'1 - Eltis SlaveVoyages'!GF158</f>
        <v>2422</v>
      </c>
      <c r="N158" s="8">
        <f>'1 - Eltis SlaveVoyages'!GG158</f>
        <v>2214</v>
      </c>
      <c r="O158" s="8">
        <f>'1 - Eltis SlaveVoyages'!BZ158</f>
        <v>388</v>
      </c>
      <c r="P158" s="8">
        <f>'1 - Eltis SlaveVoyages'!CA158</f>
        <v>367</v>
      </c>
      <c r="Q158" s="8">
        <f>'1 - Eltis SlaveVoyages'!CB158</f>
        <v>2034</v>
      </c>
      <c r="R158" s="8">
        <f>'1 - Eltis SlaveVoyages'!CC158</f>
        <v>1847</v>
      </c>
      <c r="S158" s="8">
        <f>'1 - Eltis SlaveVoyages'!EL158+'1 - Eltis SlaveVoyages'!EN158+'1 - Eltis SlaveVoyages'!EP158+'1 - Eltis SlaveVoyages'!ER158+'1 - Eltis SlaveVoyages'!ET158</f>
        <v>0</v>
      </c>
      <c r="T158" s="8">
        <f>'1 - Eltis SlaveVoyages'!EM158+'1 - Eltis SlaveVoyages'!EO158+'1 - Eltis SlaveVoyages'!EQ158+'1 - Eltis SlaveVoyages'!ES158+'1 - Eltis SlaveVoyages'!EU158</f>
        <v>0</v>
      </c>
      <c r="U158" s="8">
        <f>'1 - Eltis SlaveVoyages'!BR158+'1 - Eltis SlaveVoyages'!BT158+'1 - Eltis SlaveVoyages'!BV158+'1 - Eltis SlaveVoyages'!CF158+'1 - Eltis SlaveVoyages'!CH158+'1 - Eltis SlaveVoyages'!CJ158+'1 - Eltis SlaveVoyages'!CL158+'1 - Eltis SlaveVoyages'!CN158+'1 - Eltis SlaveVoyages'!CP158+'1 - Eltis SlaveVoyages'!CR158+'1 - Eltis SlaveVoyages'!CT158+'1 - Eltis SlaveVoyages'!CV158+'1 - Eltis SlaveVoyages'!CX158+'1 - Eltis SlaveVoyages'!CZ158+'1 - Eltis SlaveVoyages'!DB158+'1 - Eltis SlaveVoyages'!DD158+'1 - Eltis SlaveVoyages'!DF158+'1 - Eltis SlaveVoyages'!DH158+'1 - Eltis SlaveVoyages'!DJ158+'1 - Eltis SlaveVoyages'!DL158+'1 - Eltis SlaveVoyages'!DN158+'1 - Eltis SlaveVoyages'!DP158+'1 - Eltis SlaveVoyages'!DR158+'1 - Eltis SlaveVoyages'!DT158+'1 - Eltis SlaveVoyages'!DV158+'1 - Eltis SlaveVoyages'!DX158+'1 - Eltis SlaveVoyages'!DZ158+'1 - Eltis SlaveVoyages'!EB158+'1 - Eltis SlaveVoyages'!ED158+'1 - Eltis SlaveVoyages'!EF158+'1 - Eltis SlaveVoyages'!EH158+'1 - Eltis SlaveVoyages'!EJ158+'1 - Eltis SlaveVoyages'!FP158+'1 - Eltis SlaveVoyages'!FT158+'1 - Eltis SlaveVoyages'!FV158</f>
        <v>0</v>
      </c>
      <c r="V158" s="8">
        <f>'1 - Eltis SlaveVoyages'!BS158+'1 - Eltis SlaveVoyages'!BU158+'1 - Eltis SlaveVoyages'!BW158+'1 - Eltis SlaveVoyages'!CG158+'1 - Eltis SlaveVoyages'!CI158+'1 - Eltis SlaveVoyages'!CK158+'1 - Eltis SlaveVoyages'!CM158+'1 - Eltis SlaveVoyages'!CO158+'1 - Eltis SlaveVoyages'!CQ158+'1 - Eltis SlaveVoyages'!CS158+'1 - Eltis SlaveVoyages'!CU158+'1 - Eltis SlaveVoyages'!CW158+'1 - Eltis SlaveVoyages'!CY158+'1 - Eltis SlaveVoyages'!DA158+'1 - Eltis SlaveVoyages'!DC158+'1 - Eltis SlaveVoyages'!DE158+'1 - Eltis SlaveVoyages'!DG158+'1 - Eltis SlaveVoyages'!DI158+'1 - Eltis SlaveVoyages'!DK158+'1 - Eltis SlaveVoyages'!DM158+'1 - Eltis SlaveVoyages'!DO158+'1 - Eltis SlaveVoyages'!DQ158+'1 - Eltis SlaveVoyages'!DS158+'1 - Eltis SlaveVoyages'!DU158+'1 - Eltis SlaveVoyages'!DW158+'1 - Eltis SlaveVoyages'!DY158+'1 - Eltis SlaveVoyages'!EA158+'1 - Eltis SlaveVoyages'!EC158+'1 - Eltis SlaveVoyages'!EE158+'1 - Eltis SlaveVoyages'!EG158+'1 - Eltis SlaveVoyages'!EI158+'1 - Eltis SlaveVoyages'!EK158+'1 - Eltis SlaveVoyages'!FQ158+'1 - Eltis SlaveVoyages'!FU158+'1 - Eltis SlaveVoyages'!FW158</f>
        <v>0</v>
      </c>
      <c r="AE158" s="11">
        <f t="shared" si="68"/>
        <v>2422</v>
      </c>
      <c r="AG158" s="51">
        <f t="shared" si="69"/>
        <v>3028</v>
      </c>
      <c r="AH158" s="52">
        <f t="shared" si="70"/>
        <v>2770</v>
      </c>
      <c r="AI158" s="52">
        <f t="shared" si="71"/>
        <v>485</v>
      </c>
      <c r="AJ158" s="52">
        <f t="shared" si="72"/>
        <v>459</v>
      </c>
      <c r="AK158" s="52">
        <f t="shared" si="73"/>
        <v>2543</v>
      </c>
      <c r="AL158" s="52">
        <f t="shared" si="74"/>
        <v>2311</v>
      </c>
      <c r="AM158" s="52">
        <f t="shared" si="75"/>
        <v>0</v>
      </c>
      <c r="AN158" s="52">
        <f t="shared" si="76"/>
        <v>0</v>
      </c>
      <c r="AO158" s="52">
        <f t="shared" si="77"/>
        <v>0</v>
      </c>
      <c r="AP158" s="52">
        <f t="shared" si="78"/>
        <v>0</v>
      </c>
      <c r="AQ158" s="52">
        <f t="shared" si="79"/>
        <v>0</v>
      </c>
      <c r="AR158" s="56">
        <f t="shared" si="80"/>
        <v>0</v>
      </c>
      <c r="AT158" s="8">
        <f>IF('4 - Prijzen'!O162&gt;0,'4 - Prijzen'!O162,"")</f>
        <v>92.1</v>
      </c>
      <c r="AU158" s="8" t="str">
        <f>IF('4 - Prijzen'!P162&gt;0,'4 - Prijzen'!P162,"")</f>
        <v/>
      </c>
      <c r="AV158" s="8" t="str">
        <f>IF('4 - Prijzen'!BC162&gt;0,'4 - Prijzen'!BC162,"")</f>
        <v/>
      </c>
      <c r="AW158" s="8" t="str">
        <f>IF('4 - Prijzen'!BD162&gt;0,'4 - Prijzen'!BD162,"")</f>
        <v/>
      </c>
      <c r="AX158" s="8" t="str">
        <f>IF('4 - Prijzen'!BE162&gt;0,'4 - Prijzen'!BE162,"")</f>
        <v/>
      </c>
      <c r="AY158" s="8">
        <f>IF('4 - Prijzen'!BF162&gt;0,'4 - Prijzen'!BF162,"")</f>
        <v>342.87605707083293</v>
      </c>
      <c r="AZ158" s="8">
        <f>IF('4 - Prijzen'!BG162&gt;0,'4 - Prijzen'!BG162,"")</f>
        <v>274.30084565666635</v>
      </c>
      <c r="BA158" s="8">
        <f>IF('4 - Prijzen'!BV162&gt;0,'4 - Prijzen'!BV162,"")</f>
        <v>258.60000000000002</v>
      </c>
      <c r="BB158" s="8" t="str">
        <f>IF('4 - Prijzen'!BW162&gt;0,'4 - Prijzen'!BW162,"")</f>
        <v/>
      </c>
      <c r="BC158" s="8">
        <f>'4 - Prijzen'!BX162</f>
        <v>357.15236396353799</v>
      </c>
      <c r="BE158" s="11">
        <f t="shared" si="87"/>
        <v>92.1</v>
      </c>
      <c r="BF158" s="73">
        <v>220</v>
      </c>
      <c r="BG158" s="11">
        <f t="shared" si="96"/>
        <v>258.60000000000002</v>
      </c>
      <c r="BH158" s="11"/>
      <c r="BI158" s="87">
        <f t="shared" si="82"/>
        <v>0.629</v>
      </c>
      <c r="BJ158" s="87">
        <f t="shared" si="83"/>
        <v>0.66666666666666663</v>
      </c>
      <c r="BK158" s="84">
        <f t="shared" si="81"/>
        <v>0.8763333333333333</v>
      </c>
      <c r="BL158" s="89"/>
      <c r="BM158" s="8">
        <f t="shared" si="88"/>
        <v>244390.78839999999</v>
      </c>
      <c r="BN158" s="8">
        <f t="shared" si="89"/>
        <v>39144.495499999997</v>
      </c>
      <c r="BO158" s="8">
        <f t="shared" si="90"/>
        <v>205246.29289999997</v>
      </c>
      <c r="BP158" s="8">
        <f t="shared" si="91"/>
        <v>0</v>
      </c>
      <c r="BR158" s="8">
        <f t="shared" si="97"/>
        <v>88492.14</v>
      </c>
      <c r="BS158" s="8">
        <f t="shared" si="98"/>
        <v>523718.35780000006</v>
      </c>
      <c r="BU158" s="11">
        <f t="shared" si="92"/>
        <v>49347.644500000002</v>
      </c>
      <c r="BV158" s="11">
        <f t="shared" si="93"/>
        <v>318472.06490000011</v>
      </c>
      <c r="BX158" s="14">
        <f t="shared" si="107"/>
        <v>0.16017173051519154</v>
      </c>
      <c r="BY158" s="14">
        <f t="shared" si="108"/>
        <v>0.16570397111913357</v>
      </c>
      <c r="BZ158" s="14">
        <f t="shared" si="109"/>
        <v>0.83982826948480849</v>
      </c>
      <c r="CA158" s="14">
        <f t="shared" si="110"/>
        <v>0.8342960288808664</v>
      </c>
      <c r="CB158" s="8">
        <f t="shared" si="99"/>
        <v>308092.09803298971</v>
      </c>
      <c r="CC158" s="8">
        <f t="shared" si="100"/>
        <v>297806.04632897605</v>
      </c>
      <c r="CD158" s="8">
        <f t="shared" si="101"/>
        <v>379210.93689233199</v>
      </c>
      <c r="CE158" s="8">
        <f t="shared" si="102"/>
        <v>381725.4953582866</v>
      </c>
      <c r="CG158" s="11">
        <f t="shared" si="103"/>
        <v>297806.04632897605</v>
      </c>
      <c r="CH158" s="11">
        <f t="shared" si="104"/>
        <v>381725.4953582866</v>
      </c>
      <c r="CJ158">
        <f t="shared" si="94"/>
        <v>101.7477206185567</v>
      </c>
      <c r="CK158">
        <f t="shared" si="95"/>
        <v>125.23478761305549</v>
      </c>
      <c r="CL158">
        <f t="shared" si="105"/>
        <v>98.350741852369893</v>
      </c>
      <c r="CM158">
        <f t="shared" si="106"/>
        <v>126.06522303774327</v>
      </c>
      <c r="CN158">
        <f t="shared" si="84"/>
        <v>90</v>
      </c>
      <c r="CO158">
        <f t="shared" si="84"/>
        <v>110</v>
      </c>
      <c r="CP158" s="8">
        <f t="shared" si="85"/>
        <v>297806.04632897605</v>
      </c>
      <c r="CQ158" s="8">
        <f t="shared" si="86"/>
        <v>381725.4953582866</v>
      </c>
    </row>
    <row r="159" spans="1:95" x14ac:dyDescent="0.25">
      <c r="A159">
        <v>1751</v>
      </c>
      <c r="B159" s="8">
        <f>'2 - Eltis SlaveAssessment'!BX159</f>
        <v>3376</v>
      </c>
      <c r="C159" s="8">
        <f>'2 - Eltis SlaveAssessment'!BY159</f>
        <v>2789</v>
      </c>
      <c r="D159" s="8">
        <f>'2 - Eltis SlaveAssessment'!AT159</f>
        <v>777</v>
      </c>
      <c r="E159" s="8">
        <f>'2 - Eltis SlaveAssessment'!AU159</f>
        <v>732</v>
      </c>
      <c r="F159" s="8">
        <f>'2 - Eltis SlaveAssessment'!AV159</f>
        <v>2599</v>
      </c>
      <c r="G159" s="8">
        <f>'2 - Eltis SlaveAssessment'!AW159</f>
        <v>2057</v>
      </c>
      <c r="H159" s="8">
        <f>'2 - Eltis SlaveAssessment'!BJ159+'2 - Eltis SlaveAssessment'!BL159+'2 - Eltis SlaveAssessment'!BN159+'2 - Eltis SlaveAssessment'!BP159+'2 - Eltis SlaveAssessment'!BR159</f>
        <v>0</v>
      </c>
      <c r="I159" s="8">
        <f>'2 - Eltis SlaveAssessment'!BK159+'2 - Eltis SlaveAssessment'!BM159+'2 - Eltis SlaveAssessment'!BO159+'2 - Eltis SlaveAssessment'!BQ159+'2 - Eltis SlaveAssessment'!BS159</f>
        <v>0</v>
      </c>
      <c r="J159" s="8">
        <f>'2 - Eltis SlaveAssessment'!N159+'2 - Eltis SlaveAssessment'!P159+'2 - Eltis SlaveAssessment'!R159+'2 - Eltis SlaveAssessment'!T159+'2 - Eltis SlaveAssessment'!V159+'2 - Eltis SlaveAssessment'!X159+'2 - Eltis SlaveAssessment'!Z159+'2 - Eltis SlaveAssessment'!AB159+'2 - Eltis SlaveAssessment'!AD159+'2 - Eltis SlaveAssessment'!AF159+'2 - Eltis SlaveAssessment'!AH159+'2 - Eltis SlaveAssessment'!AJ159+'2 - Eltis SlaveAssessment'!AL159+'2 - Eltis SlaveAssessment'!AN159+'2 - Eltis SlaveAssessment'!AP159+'2 - Eltis SlaveAssessment'!AR159+'2 - Eltis SlaveAssessment'!AX159+'2 - Eltis SlaveAssessment'!AZ159+'2 - Eltis SlaveAssessment'!BB159+'2 - Eltis SlaveAssessment'!BD159+'2 - Eltis SlaveAssessment'!BF159+'2 - Eltis SlaveAssessment'!BH159</f>
        <v>0</v>
      </c>
      <c r="K159" s="8">
        <f>'2 - Eltis SlaveAssessment'!O159+'2 - Eltis SlaveAssessment'!Q159+'2 - Eltis SlaveAssessment'!S159+'2 - Eltis SlaveAssessment'!U159+'2 - Eltis SlaveAssessment'!W159+'2 - Eltis SlaveAssessment'!Y159+'2 - Eltis SlaveAssessment'!AA159+'2 - Eltis SlaveAssessment'!AC159+'2 - Eltis SlaveAssessment'!AE159+'2 - Eltis SlaveAssessment'!AG159+'2 - Eltis SlaveAssessment'!AI159+'2 - Eltis SlaveAssessment'!AK159+'2 - Eltis SlaveAssessment'!AM159+'2 - Eltis SlaveAssessment'!AO159+'2 - Eltis SlaveAssessment'!AQ159+'2 - Eltis SlaveAssessment'!AS159+'2 - Eltis SlaveAssessment'!AY159+'2 - Eltis SlaveAssessment'!BA159+'2 - Eltis SlaveAssessment'!BC159+'2 - Eltis SlaveAssessment'!BE159+'2 - Eltis SlaveAssessment'!BG159+'2 - Eltis SlaveAssessment'!BI159</f>
        <v>0</v>
      </c>
      <c r="M159" s="8">
        <f>'1 - Eltis SlaveVoyages'!GF159</f>
        <v>3073</v>
      </c>
      <c r="N159" s="8">
        <f>'1 - Eltis SlaveVoyages'!GG159</f>
        <v>2510</v>
      </c>
      <c r="O159" s="8">
        <f>'1 - Eltis SlaveVoyages'!BZ159</f>
        <v>707</v>
      </c>
      <c r="P159" s="8">
        <f>'1 - Eltis SlaveVoyages'!CA159</f>
        <v>659</v>
      </c>
      <c r="Q159" s="8">
        <f>'1 - Eltis SlaveVoyages'!CB159</f>
        <v>2366</v>
      </c>
      <c r="R159" s="8">
        <f>'1 - Eltis SlaveVoyages'!CC159</f>
        <v>1851</v>
      </c>
      <c r="S159" s="8">
        <f>'1 - Eltis SlaveVoyages'!EL159+'1 - Eltis SlaveVoyages'!EN159+'1 - Eltis SlaveVoyages'!EP159+'1 - Eltis SlaveVoyages'!ER159+'1 - Eltis SlaveVoyages'!ET159</f>
        <v>0</v>
      </c>
      <c r="T159" s="8">
        <f>'1 - Eltis SlaveVoyages'!EM159+'1 - Eltis SlaveVoyages'!EO159+'1 - Eltis SlaveVoyages'!EQ159+'1 - Eltis SlaveVoyages'!ES159+'1 - Eltis SlaveVoyages'!EU159</f>
        <v>0</v>
      </c>
      <c r="U159" s="8">
        <f>'1 - Eltis SlaveVoyages'!BR159+'1 - Eltis SlaveVoyages'!BT159+'1 - Eltis SlaveVoyages'!BV159+'1 - Eltis SlaveVoyages'!CF159+'1 - Eltis SlaveVoyages'!CH159+'1 - Eltis SlaveVoyages'!CJ159+'1 - Eltis SlaveVoyages'!CL159+'1 - Eltis SlaveVoyages'!CN159+'1 - Eltis SlaveVoyages'!CP159+'1 - Eltis SlaveVoyages'!CR159+'1 - Eltis SlaveVoyages'!CT159+'1 - Eltis SlaveVoyages'!CV159+'1 - Eltis SlaveVoyages'!CX159+'1 - Eltis SlaveVoyages'!CZ159+'1 - Eltis SlaveVoyages'!DB159+'1 - Eltis SlaveVoyages'!DD159+'1 - Eltis SlaveVoyages'!DF159+'1 - Eltis SlaveVoyages'!DH159+'1 - Eltis SlaveVoyages'!DJ159+'1 - Eltis SlaveVoyages'!DL159+'1 - Eltis SlaveVoyages'!DN159+'1 - Eltis SlaveVoyages'!DP159+'1 - Eltis SlaveVoyages'!DR159+'1 - Eltis SlaveVoyages'!DT159+'1 - Eltis SlaveVoyages'!DV159+'1 - Eltis SlaveVoyages'!DX159+'1 - Eltis SlaveVoyages'!DZ159+'1 - Eltis SlaveVoyages'!EB159+'1 - Eltis SlaveVoyages'!ED159+'1 - Eltis SlaveVoyages'!EF159+'1 - Eltis SlaveVoyages'!EH159+'1 - Eltis SlaveVoyages'!EJ159+'1 - Eltis SlaveVoyages'!FP159+'1 - Eltis SlaveVoyages'!FT159+'1 - Eltis SlaveVoyages'!FV159</f>
        <v>0</v>
      </c>
      <c r="V159" s="8">
        <f>'1 - Eltis SlaveVoyages'!BS159+'1 - Eltis SlaveVoyages'!BU159+'1 - Eltis SlaveVoyages'!BW159+'1 - Eltis SlaveVoyages'!CG159+'1 - Eltis SlaveVoyages'!CI159+'1 - Eltis SlaveVoyages'!CK159+'1 - Eltis SlaveVoyages'!CM159+'1 - Eltis SlaveVoyages'!CO159+'1 - Eltis SlaveVoyages'!CQ159+'1 - Eltis SlaveVoyages'!CS159+'1 - Eltis SlaveVoyages'!CU159+'1 - Eltis SlaveVoyages'!CW159+'1 - Eltis SlaveVoyages'!CY159+'1 - Eltis SlaveVoyages'!DA159+'1 - Eltis SlaveVoyages'!DC159+'1 - Eltis SlaveVoyages'!DE159+'1 - Eltis SlaveVoyages'!DG159+'1 - Eltis SlaveVoyages'!DI159+'1 - Eltis SlaveVoyages'!DK159+'1 - Eltis SlaveVoyages'!DM159+'1 - Eltis SlaveVoyages'!DO159+'1 - Eltis SlaveVoyages'!DQ159+'1 - Eltis SlaveVoyages'!DS159+'1 - Eltis SlaveVoyages'!DU159+'1 - Eltis SlaveVoyages'!DW159+'1 - Eltis SlaveVoyages'!DY159+'1 - Eltis SlaveVoyages'!EA159+'1 - Eltis SlaveVoyages'!EC159+'1 - Eltis SlaveVoyages'!EE159+'1 - Eltis SlaveVoyages'!EG159+'1 - Eltis SlaveVoyages'!EI159+'1 - Eltis SlaveVoyages'!EK159+'1 - Eltis SlaveVoyages'!FQ159+'1 - Eltis SlaveVoyages'!FU159+'1 - Eltis SlaveVoyages'!FW159</f>
        <v>0</v>
      </c>
      <c r="AE159" s="11">
        <f t="shared" si="68"/>
        <v>3073</v>
      </c>
      <c r="AG159" s="51">
        <f t="shared" si="69"/>
        <v>3376</v>
      </c>
      <c r="AH159" s="52">
        <f t="shared" si="70"/>
        <v>2789</v>
      </c>
      <c r="AI159" s="52">
        <f t="shared" si="71"/>
        <v>777</v>
      </c>
      <c r="AJ159" s="52">
        <f t="shared" si="72"/>
        <v>732</v>
      </c>
      <c r="AK159" s="52">
        <f t="shared" si="73"/>
        <v>2599</v>
      </c>
      <c r="AL159" s="52">
        <f t="shared" si="74"/>
        <v>2057</v>
      </c>
      <c r="AM159" s="52">
        <f t="shared" si="75"/>
        <v>0</v>
      </c>
      <c r="AN159" s="52">
        <f t="shared" si="76"/>
        <v>0</v>
      </c>
      <c r="AO159" s="52">
        <f t="shared" si="77"/>
        <v>0</v>
      </c>
      <c r="AP159" s="52">
        <f t="shared" si="78"/>
        <v>0</v>
      </c>
      <c r="AQ159" s="52">
        <f t="shared" si="79"/>
        <v>0</v>
      </c>
      <c r="AR159" s="56">
        <f t="shared" si="80"/>
        <v>0</v>
      </c>
      <c r="AT159" s="8">
        <f>IF('4 - Prijzen'!O163&gt;0,'4 - Prijzen'!O163,"")</f>
        <v>95.166666666666671</v>
      </c>
      <c r="AU159" s="8" t="str">
        <f>IF('4 - Prijzen'!P163&gt;0,'4 - Prijzen'!P163,"")</f>
        <v/>
      </c>
      <c r="AV159" s="8">
        <f>IF('4 - Prijzen'!BC163&gt;0,'4 - Prijzen'!BC163,"")</f>
        <v>222</v>
      </c>
      <c r="AW159" s="8" t="str">
        <f>IF('4 - Prijzen'!BD163&gt;0,'4 - Prijzen'!BD163,"")</f>
        <v/>
      </c>
      <c r="AX159" s="8">
        <f>IF('4 - Prijzen'!BE163&gt;0,'4 - Prijzen'!BE163,"")</f>
        <v>286.187076413277</v>
      </c>
      <c r="AY159" s="8">
        <f>IF('4 - Prijzen'!BF163&gt;0,'4 - Prijzen'!BF163,"")</f>
        <v>340.72913516652198</v>
      </c>
      <c r="AZ159" s="8">
        <f>IF('4 - Prijzen'!BG163&gt;0,'4 - Prijzen'!BG163,"")</f>
        <v>226.37765642127977</v>
      </c>
      <c r="BA159" s="8">
        <f>IF('4 - Prijzen'!BV163&gt;0,'4 - Prijzen'!BV163,"")</f>
        <v>258.60000000000002</v>
      </c>
      <c r="BB159" s="8" t="str">
        <f>IF('4 - Prijzen'!BW163&gt;0,'4 - Prijzen'!BW163,"")</f>
        <v/>
      </c>
      <c r="BC159" s="8">
        <f>'4 - Prijzen'!BX163</f>
        <v>359.15717772729505</v>
      </c>
      <c r="BE159" s="11">
        <f t="shared" si="87"/>
        <v>95.166666666666671</v>
      </c>
      <c r="BF159" s="8">
        <f t="shared" ref="BF159:BF190" si="111">AV159</f>
        <v>222</v>
      </c>
      <c r="BG159" s="11">
        <f t="shared" si="96"/>
        <v>258.60000000000002</v>
      </c>
      <c r="BH159" s="11"/>
      <c r="BI159" s="87">
        <f t="shared" si="82"/>
        <v>0.629</v>
      </c>
      <c r="BJ159" s="87">
        <f t="shared" si="83"/>
        <v>0.66666666666666663</v>
      </c>
      <c r="BK159" s="84">
        <f t="shared" si="81"/>
        <v>0.8763333333333333</v>
      </c>
      <c r="BL159" s="89"/>
      <c r="BM159" s="8">
        <f t="shared" si="88"/>
        <v>281550.7102222222</v>
      </c>
      <c r="BN159" s="8">
        <f t="shared" si="89"/>
        <v>64800.030166666664</v>
      </c>
      <c r="BO159" s="8">
        <f t="shared" si="90"/>
        <v>216750.68005555557</v>
      </c>
      <c r="BP159" s="8">
        <f t="shared" si="91"/>
        <v>0</v>
      </c>
      <c r="BR159" s="8">
        <f t="shared" si="97"/>
        <v>142407.67199999999</v>
      </c>
      <c r="BS159" s="8">
        <f t="shared" si="98"/>
        <v>466156.92860000004</v>
      </c>
      <c r="BU159" s="11">
        <f t="shared" si="92"/>
        <v>77607.641833333328</v>
      </c>
      <c r="BV159" s="11">
        <f t="shared" si="93"/>
        <v>249406.24854444448</v>
      </c>
      <c r="BX159" s="14">
        <f t="shared" si="107"/>
        <v>0.23015402843601895</v>
      </c>
      <c r="BY159" s="14">
        <f t="shared" si="108"/>
        <v>0.26245966296163498</v>
      </c>
      <c r="BZ159" s="14">
        <f t="shared" si="109"/>
        <v>0.76984597156398105</v>
      </c>
      <c r="CA159" s="14">
        <f t="shared" si="110"/>
        <v>0.73754033703836497</v>
      </c>
      <c r="CB159" s="8">
        <f t="shared" si="99"/>
        <v>337198.71149206348</v>
      </c>
      <c r="CC159" s="8">
        <f t="shared" si="100"/>
        <v>295693.59709448996</v>
      </c>
      <c r="CD159" s="8">
        <f t="shared" si="101"/>
        <v>323969.02465796249</v>
      </c>
      <c r="CE159" s="8">
        <f t="shared" si="102"/>
        <v>338159.46873624483</v>
      </c>
      <c r="CG159" s="11">
        <f t="shared" si="103"/>
        <v>295693.59709448996</v>
      </c>
      <c r="CH159" s="11">
        <f t="shared" si="104"/>
        <v>338159.46873624483</v>
      </c>
      <c r="CJ159">
        <f t="shared" si="94"/>
        <v>99.881134920634906</v>
      </c>
      <c r="CK159">
        <f t="shared" si="95"/>
        <v>95.962388820486524</v>
      </c>
      <c r="CL159">
        <f t="shared" si="105"/>
        <v>87.586965964007689</v>
      </c>
      <c r="CM159">
        <f t="shared" si="106"/>
        <v>100.16571941239479</v>
      </c>
      <c r="CN159">
        <f t="shared" si="84"/>
        <v>90</v>
      </c>
      <c r="CO159">
        <f t="shared" si="84"/>
        <v>110</v>
      </c>
      <c r="CP159" s="8">
        <f t="shared" si="85"/>
        <v>295693.59709448996</v>
      </c>
      <c r="CQ159" s="8">
        <f t="shared" si="86"/>
        <v>338159.46873624483</v>
      </c>
    </row>
    <row r="160" spans="1:95" x14ac:dyDescent="0.25">
      <c r="A160">
        <v>1752</v>
      </c>
      <c r="B160" s="8">
        <f>'2 - Eltis SlaveAssessment'!BX160</f>
        <v>2699</v>
      </c>
      <c r="C160" s="8">
        <f>'2 - Eltis SlaveAssessment'!BY160</f>
        <v>2429</v>
      </c>
      <c r="D160" s="8">
        <f>'2 - Eltis SlaveAssessment'!AT160</f>
        <v>310</v>
      </c>
      <c r="E160" s="8">
        <f>'2 - Eltis SlaveAssessment'!AU160</f>
        <v>275</v>
      </c>
      <c r="F160" s="8">
        <f>'2 - Eltis SlaveAssessment'!AV160</f>
        <v>2389</v>
      </c>
      <c r="G160" s="8">
        <f>'2 - Eltis SlaveAssessment'!AW160</f>
        <v>2154</v>
      </c>
      <c r="H160" s="8">
        <f>'2 - Eltis SlaveAssessment'!BJ160+'2 - Eltis SlaveAssessment'!BL160+'2 - Eltis SlaveAssessment'!BN160+'2 - Eltis SlaveAssessment'!BP160+'2 - Eltis SlaveAssessment'!BR160</f>
        <v>0</v>
      </c>
      <c r="I160" s="8">
        <f>'2 - Eltis SlaveAssessment'!BK160+'2 - Eltis SlaveAssessment'!BM160+'2 - Eltis SlaveAssessment'!BO160+'2 - Eltis SlaveAssessment'!BQ160+'2 - Eltis SlaveAssessment'!BS160</f>
        <v>0</v>
      </c>
      <c r="J160" s="8">
        <f>'2 - Eltis SlaveAssessment'!N160+'2 - Eltis SlaveAssessment'!P160+'2 - Eltis SlaveAssessment'!R160+'2 - Eltis SlaveAssessment'!T160+'2 - Eltis SlaveAssessment'!V160+'2 - Eltis SlaveAssessment'!X160+'2 - Eltis SlaveAssessment'!Z160+'2 - Eltis SlaveAssessment'!AB160+'2 - Eltis SlaveAssessment'!AD160+'2 - Eltis SlaveAssessment'!AF160+'2 - Eltis SlaveAssessment'!AH160+'2 - Eltis SlaveAssessment'!AJ160+'2 - Eltis SlaveAssessment'!AL160+'2 - Eltis SlaveAssessment'!AN160+'2 - Eltis SlaveAssessment'!AP160+'2 - Eltis SlaveAssessment'!AR160+'2 - Eltis SlaveAssessment'!AX160+'2 - Eltis SlaveAssessment'!AZ160+'2 - Eltis SlaveAssessment'!BB160+'2 - Eltis SlaveAssessment'!BD160+'2 - Eltis SlaveAssessment'!BF160+'2 - Eltis SlaveAssessment'!BH160</f>
        <v>0</v>
      </c>
      <c r="K160" s="8">
        <f>'2 - Eltis SlaveAssessment'!O160+'2 - Eltis SlaveAssessment'!Q160+'2 - Eltis SlaveAssessment'!S160+'2 - Eltis SlaveAssessment'!U160+'2 - Eltis SlaveAssessment'!W160+'2 - Eltis SlaveAssessment'!Y160+'2 - Eltis SlaveAssessment'!AA160+'2 - Eltis SlaveAssessment'!AC160+'2 - Eltis SlaveAssessment'!AE160+'2 - Eltis SlaveAssessment'!AG160+'2 - Eltis SlaveAssessment'!AI160+'2 - Eltis SlaveAssessment'!AK160+'2 - Eltis SlaveAssessment'!AM160+'2 - Eltis SlaveAssessment'!AO160+'2 - Eltis SlaveAssessment'!AQ160+'2 - Eltis SlaveAssessment'!AS160+'2 - Eltis SlaveAssessment'!AY160+'2 - Eltis SlaveAssessment'!BA160+'2 - Eltis SlaveAssessment'!BC160+'2 - Eltis SlaveAssessment'!BE160+'2 - Eltis SlaveAssessment'!BG160+'2 - Eltis SlaveAssessment'!BI160</f>
        <v>0</v>
      </c>
      <c r="M160" s="8">
        <f>'1 - Eltis SlaveVoyages'!GF160</f>
        <v>2703</v>
      </c>
      <c r="N160" s="8">
        <f>'1 - Eltis SlaveVoyages'!GG160</f>
        <v>2433</v>
      </c>
      <c r="O160" s="8">
        <f>'1 - Eltis SlaveVoyages'!BZ160</f>
        <v>310</v>
      </c>
      <c r="P160" s="8">
        <f>'1 - Eltis SlaveVoyages'!CA160</f>
        <v>275</v>
      </c>
      <c r="Q160" s="8">
        <f>'1 - Eltis SlaveVoyages'!CB160</f>
        <v>2393</v>
      </c>
      <c r="R160" s="8">
        <f>'1 - Eltis SlaveVoyages'!CC160</f>
        <v>2158</v>
      </c>
      <c r="S160" s="8">
        <f>'1 - Eltis SlaveVoyages'!EL160+'1 - Eltis SlaveVoyages'!EN160+'1 - Eltis SlaveVoyages'!EP160+'1 - Eltis SlaveVoyages'!ER160+'1 - Eltis SlaveVoyages'!ET160</f>
        <v>0</v>
      </c>
      <c r="T160" s="8">
        <f>'1 - Eltis SlaveVoyages'!EM160+'1 - Eltis SlaveVoyages'!EO160+'1 - Eltis SlaveVoyages'!EQ160+'1 - Eltis SlaveVoyages'!ES160+'1 - Eltis SlaveVoyages'!EU160</f>
        <v>0</v>
      </c>
      <c r="U160" s="8">
        <f>'1 - Eltis SlaveVoyages'!BR160+'1 - Eltis SlaveVoyages'!BT160+'1 - Eltis SlaveVoyages'!BV160+'1 - Eltis SlaveVoyages'!CF160+'1 - Eltis SlaveVoyages'!CH160+'1 - Eltis SlaveVoyages'!CJ160+'1 - Eltis SlaveVoyages'!CL160+'1 - Eltis SlaveVoyages'!CN160+'1 - Eltis SlaveVoyages'!CP160+'1 - Eltis SlaveVoyages'!CR160+'1 - Eltis SlaveVoyages'!CT160+'1 - Eltis SlaveVoyages'!CV160+'1 - Eltis SlaveVoyages'!CX160+'1 - Eltis SlaveVoyages'!CZ160+'1 - Eltis SlaveVoyages'!DB160+'1 - Eltis SlaveVoyages'!DD160+'1 - Eltis SlaveVoyages'!DF160+'1 - Eltis SlaveVoyages'!DH160+'1 - Eltis SlaveVoyages'!DJ160+'1 - Eltis SlaveVoyages'!DL160+'1 - Eltis SlaveVoyages'!DN160+'1 - Eltis SlaveVoyages'!DP160+'1 - Eltis SlaveVoyages'!DR160+'1 - Eltis SlaveVoyages'!DT160+'1 - Eltis SlaveVoyages'!DV160+'1 - Eltis SlaveVoyages'!DX160+'1 - Eltis SlaveVoyages'!DZ160+'1 - Eltis SlaveVoyages'!EB160+'1 - Eltis SlaveVoyages'!ED160+'1 - Eltis SlaveVoyages'!EF160+'1 - Eltis SlaveVoyages'!EH160+'1 - Eltis SlaveVoyages'!EJ160+'1 - Eltis SlaveVoyages'!FP160+'1 - Eltis SlaveVoyages'!FT160+'1 - Eltis SlaveVoyages'!FV160</f>
        <v>0</v>
      </c>
      <c r="V160" s="8">
        <f>'1 - Eltis SlaveVoyages'!BS160+'1 - Eltis SlaveVoyages'!BU160+'1 - Eltis SlaveVoyages'!BW160+'1 - Eltis SlaveVoyages'!CG160+'1 - Eltis SlaveVoyages'!CI160+'1 - Eltis SlaveVoyages'!CK160+'1 - Eltis SlaveVoyages'!CM160+'1 - Eltis SlaveVoyages'!CO160+'1 - Eltis SlaveVoyages'!CQ160+'1 - Eltis SlaveVoyages'!CS160+'1 - Eltis SlaveVoyages'!CU160+'1 - Eltis SlaveVoyages'!CW160+'1 - Eltis SlaveVoyages'!CY160+'1 - Eltis SlaveVoyages'!DA160+'1 - Eltis SlaveVoyages'!DC160+'1 - Eltis SlaveVoyages'!DE160+'1 - Eltis SlaveVoyages'!DG160+'1 - Eltis SlaveVoyages'!DI160+'1 - Eltis SlaveVoyages'!DK160+'1 - Eltis SlaveVoyages'!DM160+'1 - Eltis SlaveVoyages'!DO160+'1 - Eltis SlaveVoyages'!DQ160+'1 - Eltis SlaveVoyages'!DS160+'1 - Eltis SlaveVoyages'!DU160+'1 - Eltis SlaveVoyages'!DW160+'1 - Eltis SlaveVoyages'!DY160+'1 - Eltis SlaveVoyages'!EA160+'1 - Eltis SlaveVoyages'!EC160+'1 - Eltis SlaveVoyages'!EE160+'1 - Eltis SlaveVoyages'!EG160+'1 - Eltis SlaveVoyages'!EI160+'1 - Eltis SlaveVoyages'!EK160+'1 - Eltis SlaveVoyages'!FQ160+'1 - Eltis SlaveVoyages'!FU160+'1 - Eltis SlaveVoyages'!FW160</f>
        <v>0</v>
      </c>
      <c r="AE160" s="11">
        <f t="shared" si="68"/>
        <v>2703</v>
      </c>
      <c r="AG160" s="51">
        <f t="shared" si="69"/>
        <v>2699</v>
      </c>
      <c r="AH160" s="52">
        <f t="shared" si="70"/>
        <v>2429</v>
      </c>
      <c r="AI160" s="52">
        <f t="shared" si="71"/>
        <v>310</v>
      </c>
      <c r="AJ160" s="52">
        <f t="shared" si="72"/>
        <v>275</v>
      </c>
      <c r="AK160" s="52">
        <f t="shared" si="73"/>
        <v>2389</v>
      </c>
      <c r="AL160" s="52">
        <f t="shared" si="74"/>
        <v>2154</v>
      </c>
      <c r="AM160" s="52">
        <f t="shared" si="75"/>
        <v>0</v>
      </c>
      <c r="AN160" s="52">
        <f t="shared" si="76"/>
        <v>0</v>
      </c>
      <c r="AO160" s="52">
        <f t="shared" si="77"/>
        <v>0</v>
      </c>
      <c r="AP160" s="52">
        <f t="shared" si="78"/>
        <v>0</v>
      </c>
      <c r="AQ160" s="52">
        <f t="shared" si="79"/>
        <v>0</v>
      </c>
      <c r="AR160" s="56">
        <f t="shared" si="80"/>
        <v>0</v>
      </c>
      <c r="AT160" s="8">
        <f>IF('4 - Prijzen'!O164&gt;0,'4 - Prijzen'!O164,"")</f>
        <v>93.453333333333333</v>
      </c>
      <c r="AU160" s="8" t="str">
        <f>IF('4 - Prijzen'!P164&gt;0,'4 - Prijzen'!P164,"")</f>
        <v/>
      </c>
      <c r="AV160" s="8">
        <f>IF('4 - Prijzen'!BC164&gt;0,'4 - Prijzen'!BC164,"")</f>
        <v>222</v>
      </c>
      <c r="AW160" s="8" t="str">
        <f>IF('4 - Prijzen'!BD164&gt;0,'4 - Prijzen'!BD164,"")</f>
        <v/>
      </c>
      <c r="AX160" s="8">
        <f>IF('4 - Prijzen'!BE164&gt;0,'4 - Prijzen'!BE164,"")</f>
        <v>286.187076413277</v>
      </c>
      <c r="AY160" s="8">
        <f>IF('4 - Prijzen'!BF164&gt;0,'4 - Prijzen'!BF164,"")</f>
        <v>335.90399490817259</v>
      </c>
      <c r="AZ160" s="8">
        <f>IF('4 - Prijzen'!BG164&gt;0,'4 - Prijzen'!BG164,"")</f>
        <v>225.09095235238658</v>
      </c>
      <c r="BA160" s="8">
        <f>IF('4 - Prijzen'!BV164&gt;0,'4 - Prijzen'!BV164,"")</f>
        <v>263.08333333333331</v>
      </c>
      <c r="BB160" s="8" t="str">
        <f>IF('4 - Prijzen'!BW164&gt;0,'4 - Prijzen'!BW164,"")</f>
        <v/>
      </c>
      <c r="BC160" s="8">
        <f>'4 - Prijzen'!BX164</f>
        <v>360.62293591435082</v>
      </c>
      <c r="BE160" s="11">
        <f t="shared" si="87"/>
        <v>93.453333333333333</v>
      </c>
      <c r="BF160" s="8">
        <f t="shared" si="111"/>
        <v>222</v>
      </c>
      <c r="BG160" s="11">
        <f t="shared" si="96"/>
        <v>263.08333333333331</v>
      </c>
      <c r="BH160" s="11"/>
      <c r="BI160" s="87">
        <f t="shared" si="82"/>
        <v>0.629</v>
      </c>
      <c r="BJ160" s="87">
        <f t="shared" si="83"/>
        <v>0.66666666666666663</v>
      </c>
      <c r="BK160" s="84">
        <f t="shared" si="81"/>
        <v>0.8763333333333333</v>
      </c>
      <c r="BL160" s="89"/>
      <c r="BM160" s="8">
        <f t="shared" si="88"/>
        <v>221038.03572888888</v>
      </c>
      <c r="BN160" s="8">
        <f t="shared" si="89"/>
        <v>25387.844044444442</v>
      </c>
      <c r="BO160" s="8">
        <f t="shared" si="90"/>
        <v>195650.19168444443</v>
      </c>
      <c r="BP160" s="8">
        <f t="shared" si="91"/>
        <v>0</v>
      </c>
      <c r="BR160" s="8">
        <f t="shared" si="97"/>
        <v>53500.149999999994</v>
      </c>
      <c r="BS160" s="8">
        <f t="shared" si="98"/>
        <v>496601.88783333334</v>
      </c>
      <c r="BU160" s="11">
        <f t="shared" si="92"/>
        <v>28112.305955555552</v>
      </c>
      <c r="BV160" s="11">
        <f t="shared" si="93"/>
        <v>300951.69614888891</v>
      </c>
      <c r="BX160" s="14">
        <f t="shared" si="107"/>
        <v>0.1148573545757688</v>
      </c>
      <c r="BY160" s="14">
        <f t="shared" si="108"/>
        <v>0.11321531494442157</v>
      </c>
      <c r="BZ160" s="14">
        <f t="shared" si="109"/>
        <v>0.88514264542423116</v>
      </c>
      <c r="CA160" s="14">
        <f t="shared" si="110"/>
        <v>0.88678468505557839</v>
      </c>
      <c r="CB160" s="8">
        <f t="shared" si="99"/>
        <v>244758.43152917561</v>
      </c>
      <c r="CC160" s="8">
        <f t="shared" si="100"/>
        <v>248308.33151288886</v>
      </c>
      <c r="CD160" s="8">
        <f t="shared" si="101"/>
        <v>340003.61151354172</v>
      </c>
      <c r="CE160" s="8">
        <f t="shared" si="102"/>
        <v>339374.03432945738</v>
      </c>
      <c r="CG160" s="11">
        <f t="shared" si="103"/>
        <v>244758.43152917561</v>
      </c>
      <c r="CH160" s="11">
        <f t="shared" si="104"/>
        <v>340003.61151354172</v>
      </c>
      <c r="CJ160">
        <f t="shared" si="94"/>
        <v>90.684857921146943</v>
      </c>
      <c r="CK160">
        <f t="shared" si="95"/>
        <v>125.97392053113809</v>
      </c>
      <c r="CL160">
        <f t="shared" si="105"/>
        <v>90.684857921146943</v>
      </c>
      <c r="CM160">
        <f t="shared" si="106"/>
        <v>125.97392053113809</v>
      </c>
      <c r="CN160">
        <f t="shared" si="84"/>
        <v>90</v>
      </c>
      <c r="CO160">
        <f t="shared" si="84"/>
        <v>110</v>
      </c>
      <c r="CP160" s="8">
        <f t="shared" si="85"/>
        <v>244758.43152917561</v>
      </c>
      <c r="CQ160" s="8">
        <f t="shared" si="86"/>
        <v>340003.61151354172</v>
      </c>
    </row>
    <row r="161" spans="1:95" x14ac:dyDescent="0.25">
      <c r="A161">
        <v>1753</v>
      </c>
      <c r="B161" s="8">
        <f>'2 - Eltis SlaveAssessment'!BX161</f>
        <v>2093</v>
      </c>
      <c r="C161" s="8">
        <f>'2 - Eltis SlaveAssessment'!BY161</f>
        <v>1828</v>
      </c>
      <c r="D161" s="8">
        <f>'2 - Eltis SlaveAssessment'!AT161</f>
        <v>0</v>
      </c>
      <c r="E161" s="8">
        <f>'2 - Eltis SlaveAssessment'!AU161</f>
        <v>0</v>
      </c>
      <c r="F161" s="8">
        <f>'2 - Eltis SlaveAssessment'!AV161</f>
        <v>2093</v>
      </c>
      <c r="G161" s="8">
        <f>'2 - Eltis SlaveAssessment'!AW161</f>
        <v>1828</v>
      </c>
      <c r="H161" s="8">
        <f>'2 - Eltis SlaveAssessment'!BJ161+'2 - Eltis SlaveAssessment'!BL161+'2 - Eltis SlaveAssessment'!BN161+'2 - Eltis SlaveAssessment'!BP161+'2 - Eltis SlaveAssessment'!BR161</f>
        <v>0</v>
      </c>
      <c r="I161" s="8">
        <f>'2 - Eltis SlaveAssessment'!BK161+'2 - Eltis SlaveAssessment'!BM161+'2 - Eltis SlaveAssessment'!BO161+'2 - Eltis SlaveAssessment'!BQ161+'2 - Eltis SlaveAssessment'!BS161</f>
        <v>0</v>
      </c>
      <c r="J161" s="8">
        <f>'2 - Eltis SlaveAssessment'!N161+'2 - Eltis SlaveAssessment'!P161+'2 - Eltis SlaveAssessment'!R161+'2 - Eltis SlaveAssessment'!T161+'2 - Eltis SlaveAssessment'!V161+'2 - Eltis SlaveAssessment'!X161+'2 - Eltis SlaveAssessment'!Z161+'2 - Eltis SlaveAssessment'!AB161+'2 - Eltis SlaveAssessment'!AD161+'2 - Eltis SlaveAssessment'!AF161+'2 - Eltis SlaveAssessment'!AH161+'2 - Eltis SlaveAssessment'!AJ161+'2 - Eltis SlaveAssessment'!AL161+'2 - Eltis SlaveAssessment'!AN161+'2 - Eltis SlaveAssessment'!AP161+'2 - Eltis SlaveAssessment'!AR161+'2 - Eltis SlaveAssessment'!AX161+'2 - Eltis SlaveAssessment'!AZ161+'2 - Eltis SlaveAssessment'!BB161+'2 - Eltis SlaveAssessment'!BD161+'2 - Eltis SlaveAssessment'!BF161+'2 - Eltis SlaveAssessment'!BH161</f>
        <v>0</v>
      </c>
      <c r="K161" s="8">
        <f>'2 - Eltis SlaveAssessment'!O161+'2 - Eltis SlaveAssessment'!Q161+'2 - Eltis SlaveAssessment'!S161+'2 - Eltis SlaveAssessment'!U161+'2 - Eltis SlaveAssessment'!W161+'2 - Eltis SlaveAssessment'!Y161+'2 - Eltis SlaveAssessment'!AA161+'2 - Eltis SlaveAssessment'!AC161+'2 - Eltis SlaveAssessment'!AE161+'2 - Eltis SlaveAssessment'!AG161+'2 - Eltis SlaveAssessment'!AI161+'2 - Eltis SlaveAssessment'!AK161+'2 - Eltis SlaveAssessment'!AM161+'2 - Eltis SlaveAssessment'!AO161+'2 - Eltis SlaveAssessment'!AQ161+'2 - Eltis SlaveAssessment'!AS161+'2 - Eltis SlaveAssessment'!AY161+'2 - Eltis SlaveAssessment'!BA161+'2 - Eltis SlaveAssessment'!BC161+'2 - Eltis SlaveAssessment'!BE161+'2 - Eltis SlaveAssessment'!BG161+'2 - Eltis SlaveAssessment'!BI161</f>
        <v>0</v>
      </c>
      <c r="M161" s="8">
        <f>'1 - Eltis SlaveVoyages'!GF161</f>
        <v>1791</v>
      </c>
      <c r="N161" s="8">
        <f>'1 - Eltis SlaveVoyages'!GG161</f>
        <v>1549</v>
      </c>
      <c r="O161" s="8">
        <f>'1 - Eltis SlaveVoyages'!BZ161</f>
        <v>0</v>
      </c>
      <c r="P161" s="8">
        <f>'1 - Eltis SlaveVoyages'!CA161</f>
        <v>0</v>
      </c>
      <c r="Q161" s="8">
        <f>'1 - Eltis SlaveVoyages'!CB161</f>
        <v>1791</v>
      </c>
      <c r="R161" s="8">
        <f>'1 - Eltis SlaveVoyages'!CC161</f>
        <v>1549</v>
      </c>
      <c r="S161" s="8">
        <f>'1 - Eltis SlaveVoyages'!EL161+'1 - Eltis SlaveVoyages'!EN161+'1 - Eltis SlaveVoyages'!EP161+'1 - Eltis SlaveVoyages'!ER161+'1 - Eltis SlaveVoyages'!ET161</f>
        <v>0</v>
      </c>
      <c r="T161" s="8">
        <f>'1 - Eltis SlaveVoyages'!EM161+'1 - Eltis SlaveVoyages'!EO161+'1 - Eltis SlaveVoyages'!EQ161+'1 - Eltis SlaveVoyages'!ES161+'1 - Eltis SlaveVoyages'!EU161</f>
        <v>0</v>
      </c>
      <c r="U161" s="8">
        <f>'1 - Eltis SlaveVoyages'!BR161+'1 - Eltis SlaveVoyages'!BT161+'1 - Eltis SlaveVoyages'!BV161+'1 - Eltis SlaveVoyages'!CF161+'1 - Eltis SlaveVoyages'!CH161+'1 - Eltis SlaveVoyages'!CJ161+'1 - Eltis SlaveVoyages'!CL161+'1 - Eltis SlaveVoyages'!CN161+'1 - Eltis SlaveVoyages'!CP161+'1 - Eltis SlaveVoyages'!CR161+'1 - Eltis SlaveVoyages'!CT161+'1 - Eltis SlaveVoyages'!CV161+'1 - Eltis SlaveVoyages'!CX161+'1 - Eltis SlaveVoyages'!CZ161+'1 - Eltis SlaveVoyages'!DB161+'1 - Eltis SlaveVoyages'!DD161+'1 - Eltis SlaveVoyages'!DF161+'1 - Eltis SlaveVoyages'!DH161+'1 - Eltis SlaveVoyages'!DJ161+'1 - Eltis SlaveVoyages'!DL161+'1 - Eltis SlaveVoyages'!DN161+'1 - Eltis SlaveVoyages'!DP161+'1 - Eltis SlaveVoyages'!DR161+'1 - Eltis SlaveVoyages'!DT161+'1 - Eltis SlaveVoyages'!DV161+'1 - Eltis SlaveVoyages'!DX161+'1 - Eltis SlaveVoyages'!DZ161+'1 - Eltis SlaveVoyages'!EB161+'1 - Eltis SlaveVoyages'!ED161+'1 - Eltis SlaveVoyages'!EF161+'1 - Eltis SlaveVoyages'!EH161+'1 - Eltis SlaveVoyages'!EJ161+'1 - Eltis SlaveVoyages'!FP161+'1 - Eltis SlaveVoyages'!FT161+'1 - Eltis SlaveVoyages'!FV161</f>
        <v>0</v>
      </c>
      <c r="V161" s="8">
        <f>'1 - Eltis SlaveVoyages'!BS161+'1 - Eltis SlaveVoyages'!BU161+'1 - Eltis SlaveVoyages'!BW161+'1 - Eltis SlaveVoyages'!CG161+'1 - Eltis SlaveVoyages'!CI161+'1 - Eltis SlaveVoyages'!CK161+'1 - Eltis SlaveVoyages'!CM161+'1 - Eltis SlaveVoyages'!CO161+'1 - Eltis SlaveVoyages'!CQ161+'1 - Eltis SlaveVoyages'!CS161+'1 - Eltis SlaveVoyages'!CU161+'1 - Eltis SlaveVoyages'!CW161+'1 - Eltis SlaveVoyages'!CY161+'1 - Eltis SlaveVoyages'!DA161+'1 - Eltis SlaveVoyages'!DC161+'1 - Eltis SlaveVoyages'!DE161+'1 - Eltis SlaveVoyages'!DG161+'1 - Eltis SlaveVoyages'!DI161+'1 - Eltis SlaveVoyages'!DK161+'1 - Eltis SlaveVoyages'!DM161+'1 - Eltis SlaveVoyages'!DO161+'1 - Eltis SlaveVoyages'!DQ161+'1 - Eltis SlaveVoyages'!DS161+'1 - Eltis SlaveVoyages'!DU161+'1 - Eltis SlaveVoyages'!DW161+'1 - Eltis SlaveVoyages'!DY161+'1 - Eltis SlaveVoyages'!EA161+'1 - Eltis SlaveVoyages'!EC161+'1 - Eltis SlaveVoyages'!EE161+'1 - Eltis SlaveVoyages'!EG161+'1 - Eltis SlaveVoyages'!EI161+'1 - Eltis SlaveVoyages'!EK161+'1 - Eltis SlaveVoyages'!FQ161+'1 - Eltis SlaveVoyages'!FU161+'1 - Eltis SlaveVoyages'!FW161</f>
        <v>0</v>
      </c>
      <c r="AE161" s="11">
        <f t="shared" si="68"/>
        <v>1791</v>
      </c>
      <c r="AG161" s="51">
        <f t="shared" si="69"/>
        <v>2093</v>
      </c>
      <c r="AH161" s="52">
        <f t="shared" si="70"/>
        <v>1828</v>
      </c>
      <c r="AI161" s="52">
        <f t="shared" si="71"/>
        <v>0</v>
      </c>
      <c r="AJ161" s="52">
        <f t="shared" si="72"/>
        <v>0</v>
      </c>
      <c r="AK161" s="52">
        <f t="shared" si="73"/>
        <v>2093</v>
      </c>
      <c r="AL161" s="52">
        <f t="shared" si="74"/>
        <v>1828</v>
      </c>
      <c r="AM161" s="52">
        <f t="shared" si="75"/>
        <v>0</v>
      </c>
      <c r="AN161" s="52">
        <f t="shared" si="76"/>
        <v>0</v>
      </c>
      <c r="AO161" s="52">
        <f t="shared" si="77"/>
        <v>0</v>
      </c>
      <c r="AP161" s="52">
        <f t="shared" si="78"/>
        <v>0</v>
      </c>
      <c r="AQ161" s="52">
        <f t="shared" si="79"/>
        <v>0</v>
      </c>
      <c r="AR161" s="56">
        <f t="shared" si="80"/>
        <v>0</v>
      </c>
      <c r="AT161" s="8">
        <f>IF('4 - Prijzen'!O165&gt;0,'4 - Prijzen'!O165,"")</f>
        <v>92.112499999999997</v>
      </c>
      <c r="AU161" s="8" t="str">
        <f>IF('4 - Prijzen'!P165&gt;0,'4 - Prijzen'!P165,"")</f>
        <v/>
      </c>
      <c r="AV161" s="8">
        <f>IF('4 - Prijzen'!BC165&gt;0,'4 - Prijzen'!BC165,"")</f>
        <v>222</v>
      </c>
      <c r="AW161" s="8" t="str">
        <f>IF('4 - Prijzen'!BD165&gt;0,'4 - Prijzen'!BD165,"")</f>
        <v/>
      </c>
      <c r="AX161" s="8">
        <f>IF('4 - Prijzen'!BE165&gt;0,'4 - Prijzen'!BE165,"")</f>
        <v>221.65080410731861</v>
      </c>
      <c r="AY161" s="8">
        <f>IF('4 - Prijzen'!BF165&gt;0,'4 - Prijzen'!BF165,"")</f>
        <v>331.68863462786209</v>
      </c>
      <c r="AZ161" s="8">
        <f>IF('4 - Prijzen'!BG165&gt;0,'4 - Prijzen'!BG165,"")</f>
        <v>206.75718366271485</v>
      </c>
      <c r="BA161" s="8">
        <f>IF('4 - Prijzen'!BV165&gt;0,'4 - Prijzen'!BV165,"")</f>
        <v>258.07142857142856</v>
      </c>
      <c r="BB161" s="8" t="str">
        <f>IF('4 - Prijzen'!BW165&gt;0,'4 - Prijzen'!BW165,"")</f>
        <v/>
      </c>
      <c r="BC161" s="8">
        <f>'4 - Prijzen'!BX165</f>
        <v>354.76396983697157</v>
      </c>
      <c r="BE161" s="11">
        <f t="shared" si="87"/>
        <v>92.112499999999997</v>
      </c>
      <c r="BF161" s="8">
        <f t="shared" si="111"/>
        <v>222</v>
      </c>
      <c r="BG161" s="11">
        <f t="shared" si="96"/>
        <v>258.07142857142856</v>
      </c>
      <c r="BH161" s="11"/>
      <c r="BI161" s="87">
        <f t="shared" si="82"/>
        <v>0.629</v>
      </c>
      <c r="BJ161" s="87">
        <f t="shared" si="83"/>
        <v>0.66666666666666663</v>
      </c>
      <c r="BK161" s="84">
        <f t="shared" si="81"/>
        <v>0.8763333333333333</v>
      </c>
      <c r="BL161" s="89"/>
      <c r="BM161" s="8">
        <f t="shared" si="88"/>
        <v>168949.58497083333</v>
      </c>
      <c r="BN161" s="8">
        <f t="shared" si="89"/>
        <v>0</v>
      </c>
      <c r="BO161" s="8">
        <f t="shared" si="90"/>
        <v>168949.58497083333</v>
      </c>
      <c r="BP161" s="8">
        <f t="shared" si="91"/>
        <v>0</v>
      </c>
      <c r="BR161" s="8">
        <f t="shared" si="97"/>
        <v>0</v>
      </c>
      <c r="BS161" s="8">
        <f t="shared" si="98"/>
        <v>413414.25609523809</v>
      </c>
      <c r="BU161" s="11">
        <f t="shared" si="92"/>
        <v>0</v>
      </c>
      <c r="BV161" s="11">
        <f t="shared" si="93"/>
        <v>244464.67112440476</v>
      </c>
      <c r="BX161" s="14">
        <f t="shared" si="107"/>
        <v>0</v>
      </c>
      <c r="BY161" s="14">
        <f t="shared" si="108"/>
        <v>0</v>
      </c>
      <c r="BZ161" s="14">
        <f t="shared" si="109"/>
        <v>1</v>
      </c>
      <c r="CA161" s="14">
        <f t="shared" si="110"/>
        <v>1</v>
      </c>
      <c r="CB161" s="8" t="str">
        <f t="shared" si="99"/>
        <v/>
      </c>
      <c r="CC161" s="8" t="str">
        <f t="shared" si="100"/>
        <v/>
      </c>
      <c r="CD161" s="8">
        <f t="shared" si="101"/>
        <v>244464.67112440476</v>
      </c>
      <c r="CE161" s="8">
        <f t="shared" si="102"/>
        <v>244464.67112440476</v>
      </c>
      <c r="CG161" s="11">
        <f t="shared" si="103"/>
        <v>244464.67112440476</v>
      </c>
      <c r="CH161" s="11">
        <f t="shared" si="104"/>
        <v>244464.67112440476</v>
      </c>
      <c r="CJ161" t="str">
        <f t="shared" si="94"/>
        <v/>
      </c>
      <c r="CK161">
        <f t="shared" si="95"/>
        <v>116.80108510482789</v>
      </c>
      <c r="CL161">
        <f t="shared" si="105"/>
        <v>116.80108510482789</v>
      </c>
      <c r="CM161">
        <f t="shared" si="106"/>
        <v>116.80108510482789</v>
      </c>
      <c r="CN161">
        <f t="shared" si="84"/>
        <v>90</v>
      </c>
      <c r="CO161">
        <f t="shared" si="84"/>
        <v>110</v>
      </c>
      <c r="CP161" s="8">
        <f t="shared" si="85"/>
        <v>244464.67112440476</v>
      </c>
      <c r="CQ161" s="8">
        <f t="shared" si="86"/>
        <v>244464.67112440476</v>
      </c>
    </row>
    <row r="162" spans="1:95" x14ac:dyDescent="0.25">
      <c r="A162">
        <v>1754</v>
      </c>
      <c r="B162" s="8">
        <f>'2 - Eltis SlaveAssessment'!BX162</f>
        <v>5536</v>
      </c>
      <c r="C162" s="8">
        <f>'2 - Eltis SlaveAssessment'!BY162</f>
        <v>4919</v>
      </c>
      <c r="D162" s="8">
        <f>'2 - Eltis SlaveAssessment'!AT162</f>
        <v>0</v>
      </c>
      <c r="E162" s="8">
        <f>'2 - Eltis SlaveAssessment'!AU162</f>
        <v>0</v>
      </c>
      <c r="F162" s="8">
        <f>'2 - Eltis SlaveAssessment'!AV162</f>
        <v>5536</v>
      </c>
      <c r="G162" s="8">
        <f>'2 - Eltis SlaveAssessment'!AW162</f>
        <v>4919</v>
      </c>
      <c r="H162" s="8">
        <f>'2 - Eltis SlaveAssessment'!BJ162+'2 - Eltis SlaveAssessment'!BL162+'2 - Eltis SlaveAssessment'!BN162+'2 - Eltis SlaveAssessment'!BP162+'2 - Eltis SlaveAssessment'!BR162</f>
        <v>0</v>
      </c>
      <c r="I162" s="8">
        <f>'2 - Eltis SlaveAssessment'!BK162+'2 - Eltis SlaveAssessment'!BM162+'2 - Eltis SlaveAssessment'!BO162+'2 - Eltis SlaveAssessment'!BQ162+'2 - Eltis SlaveAssessment'!BS162</f>
        <v>0</v>
      </c>
      <c r="J162" s="8">
        <f>'2 - Eltis SlaveAssessment'!N162+'2 - Eltis SlaveAssessment'!P162+'2 - Eltis SlaveAssessment'!R162+'2 - Eltis SlaveAssessment'!T162+'2 - Eltis SlaveAssessment'!V162+'2 - Eltis SlaveAssessment'!X162+'2 - Eltis SlaveAssessment'!Z162+'2 - Eltis SlaveAssessment'!AB162+'2 - Eltis SlaveAssessment'!AD162+'2 - Eltis SlaveAssessment'!AF162+'2 - Eltis SlaveAssessment'!AH162+'2 - Eltis SlaveAssessment'!AJ162+'2 - Eltis SlaveAssessment'!AL162+'2 - Eltis SlaveAssessment'!AN162+'2 - Eltis SlaveAssessment'!AP162+'2 - Eltis SlaveAssessment'!AR162+'2 - Eltis SlaveAssessment'!AX162+'2 - Eltis SlaveAssessment'!AZ162+'2 - Eltis SlaveAssessment'!BB162+'2 - Eltis SlaveAssessment'!BD162+'2 - Eltis SlaveAssessment'!BF162+'2 - Eltis SlaveAssessment'!BH162</f>
        <v>0</v>
      </c>
      <c r="K162" s="8">
        <f>'2 - Eltis SlaveAssessment'!O162+'2 - Eltis SlaveAssessment'!Q162+'2 - Eltis SlaveAssessment'!S162+'2 - Eltis SlaveAssessment'!U162+'2 - Eltis SlaveAssessment'!W162+'2 - Eltis SlaveAssessment'!Y162+'2 - Eltis SlaveAssessment'!AA162+'2 - Eltis SlaveAssessment'!AC162+'2 - Eltis SlaveAssessment'!AE162+'2 - Eltis SlaveAssessment'!AG162+'2 - Eltis SlaveAssessment'!AI162+'2 - Eltis SlaveAssessment'!AK162+'2 - Eltis SlaveAssessment'!AM162+'2 - Eltis SlaveAssessment'!AO162+'2 - Eltis SlaveAssessment'!AQ162+'2 - Eltis SlaveAssessment'!AS162+'2 - Eltis SlaveAssessment'!AY162+'2 - Eltis SlaveAssessment'!BA162+'2 - Eltis SlaveAssessment'!BC162+'2 - Eltis SlaveAssessment'!BE162+'2 - Eltis SlaveAssessment'!BG162+'2 - Eltis SlaveAssessment'!BI162</f>
        <v>0</v>
      </c>
      <c r="M162" s="8">
        <f>'1 - Eltis SlaveVoyages'!GF162</f>
        <v>4753</v>
      </c>
      <c r="N162" s="8">
        <f>'1 - Eltis SlaveVoyages'!GG162</f>
        <v>4280</v>
      </c>
      <c r="O162" s="8">
        <f>'1 - Eltis SlaveVoyages'!BZ162</f>
        <v>0</v>
      </c>
      <c r="P162" s="8">
        <f>'1 - Eltis SlaveVoyages'!CA162</f>
        <v>0</v>
      </c>
      <c r="Q162" s="8">
        <f>'1 - Eltis SlaveVoyages'!CB162</f>
        <v>4753</v>
      </c>
      <c r="R162" s="8">
        <f>'1 - Eltis SlaveVoyages'!CC162</f>
        <v>4280</v>
      </c>
      <c r="S162" s="8">
        <f>'1 - Eltis SlaveVoyages'!EL162+'1 - Eltis SlaveVoyages'!EN162+'1 - Eltis SlaveVoyages'!EP162+'1 - Eltis SlaveVoyages'!ER162+'1 - Eltis SlaveVoyages'!ET162</f>
        <v>0</v>
      </c>
      <c r="T162" s="8">
        <f>'1 - Eltis SlaveVoyages'!EM162+'1 - Eltis SlaveVoyages'!EO162+'1 - Eltis SlaveVoyages'!EQ162+'1 - Eltis SlaveVoyages'!ES162+'1 - Eltis SlaveVoyages'!EU162</f>
        <v>0</v>
      </c>
      <c r="U162" s="8">
        <f>'1 - Eltis SlaveVoyages'!BR162+'1 - Eltis SlaveVoyages'!BT162+'1 - Eltis SlaveVoyages'!BV162+'1 - Eltis SlaveVoyages'!CF162+'1 - Eltis SlaveVoyages'!CH162+'1 - Eltis SlaveVoyages'!CJ162+'1 - Eltis SlaveVoyages'!CL162+'1 - Eltis SlaveVoyages'!CN162+'1 - Eltis SlaveVoyages'!CP162+'1 - Eltis SlaveVoyages'!CR162+'1 - Eltis SlaveVoyages'!CT162+'1 - Eltis SlaveVoyages'!CV162+'1 - Eltis SlaveVoyages'!CX162+'1 - Eltis SlaveVoyages'!CZ162+'1 - Eltis SlaveVoyages'!DB162+'1 - Eltis SlaveVoyages'!DD162+'1 - Eltis SlaveVoyages'!DF162+'1 - Eltis SlaveVoyages'!DH162+'1 - Eltis SlaveVoyages'!DJ162+'1 - Eltis SlaveVoyages'!DL162+'1 - Eltis SlaveVoyages'!DN162+'1 - Eltis SlaveVoyages'!DP162+'1 - Eltis SlaveVoyages'!DR162+'1 - Eltis SlaveVoyages'!DT162+'1 - Eltis SlaveVoyages'!DV162+'1 - Eltis SlaveVoyages'!DX162+'1 - Eltis SlaveVoyages'!DZ162+'1 - Eltis SlaveVoyages'!EB162+'1 - Eltis SlaveVoyages'!ED162+'1 - Eltis SlaveVoyages'!EF162+'1 - Eltis SlaveVoyages'!EH162+'1 - Eltis SlaveVoyages'!EJ162+'1 - Eltis SlaveVoyages'!FP162+'1 - Eltis SlaveVoyages'!FT162+'1 - Eltis SlaveVoyages'!FV162</f>
        <v>0</v>
      </c>
      <c r="V162" s="8">
        <f>'1 - Eltis SlaveVoyages'!BS162+'1 - Eltis SlaveVoyages'!BU162+'1 - Eltis SlaveVoyages'!BW162+'1 - Eltis SlaveVoyages'!CG162+'1 - Eltis SlaveVoyages'!CI162+'1 - Eltis SlaveVoyages'!CK162+'1 - Eltis SlaveVoyages'!CM162+'1 - Eltis SlaveVoyages'!CO162+'1 - Eltis SlaveVoyages'!CQ162+'1 - Eltis SlaveVoyages'!CS162+'1 - Eltis SlaveVoyages'!CU162+'1 - Eltis SlaveVoyages'!CW162+'1 - Eltis SlaveVoyages'!CY162+'1 - Eltis SlaveVoyages'!DA162+'1 - Eltis SlaveVoyages'!DC162+'1 - Eltis SlaveVoyages'!DE162+'1 - Eltis SlaveVoyages'!DG162+'1 - Eltis SlaveVoyages'!DI162+'1 - Eltis SlaveVoyages'!DK162+'1 - Eltis SlaveVoyages'!DM162+'1 - Eltis SlaveVoyages'!DO162+'1 - Eltis SlaveVoyages'!DQ162+'1 - Eltis SlaveVoyages'!DS162+'1 - Eltis SlaveVoyages'!DU162+'1 - Eltis SlaveVoyages'!DW162+'1 - Eltis SlaveVoyages'!DY162+'1 - Eltis SlaveVoyages'!EA162+'1 - Eltis SlaveVoyages'!EC162+'1 - Eltis SlaveVoyages'!EE162+'1 - Eltis SlaveVoyages'!EG162+'1 - Eltis SlaveVoyages'!EI162+'1 - Eltis SlaveVoyages'!EK162+'1 - Eltis SlaveVoyages'!FQ162+'1 - Eltis SlaveVoyages'!FU162+'1 - Eltis SlaveVoyages'!FW162</f>
        <v>0</v>
      </c>
      <c r="AE162" s="11">
        <f t="shared" si="68"/>
        <v>4753</v>
      </c>
      <c r="AG162" s="51">
        <f t="shared" si="69"/>
        <v>5536</v>
      </c>
      <c r="AH162" s="52">
        <f t="shared" si="70"/>
        <v>4919</v>
      </c>
      <c r="AI162" s="52">
        <f t="shared" si="71"/>
        <v>0</v>
      </c>
      <c r="AJ162" s="52">
        <f t="shared" si="72"/>
        <v>0</v>
      </c>
      <c r="AK162" s="52">
        <f t="shared" si="73"/>
        <v>5536</v>
      </c>
      <c r="AL162" s="52">
        <f t="shared" si="74"/>
        <v>4919</v>
      </c>
      <c r="AM162" s="52">
        <f t="shared" si="75"/>
        <v>0</v>
      </c>
      <c r="AN162" s="52">
        <f t="shared" si="76"/>
        <v>0</v>
      </c>
      <c r="AO162" s="52">
        <f t="shared" si="77"/>
        <v>0</v>
      </c>
      <c r="AP162" s="52">
        <f t="shared" si="78"/>
        <v>0</v>
      </c>
      <c r="AQ162" s="52">
        <f t="shared" si="79"/>
        <v>0</v>
      </c>
      <c r="AR162" s="56">
        <f t="shared" si="80"/>
        <v>0</v>
      </c>
      <c r="AT162" s="8">
        <f>IF('4 - Prijzen'!O166&gt;0,'4 - Prijzen'!O166,"")</f>
        <v>91.822222222222223</v>
      </c>
      <c r="AU162" s="8" t="str">
        <f>IF('4 - Prijzen'!P166&gt;0,'4 - Prijzen'!P166,"")</f>
        <v/>
      </c>
      <c r="AV162" s="8">
        <f>IF('4 - Prijzen'!BC166&gt;0,'4 - Prijzen'!BC166,"")</f>
        <v>201</v>
      </c>
      <c r="AW162" s="8" t="str">
        <f>IF('4 - Prijzen'!BD166&gt;0,'4 - Prijzen'!BD166,"")</f>
        <v/>
      </c>
      <c r="AX162" s="8">
        <f>IF('4 - Prijzen'!BE166&gt;0,'4 - Prijzen'!BE166,"")</f>
        <v>260.46121667464536</v>
      </c>
      <c r="AY162" s="8">
        <f>IF('4 - Prijzen'!BF166&gt;0,'4 - Prijzen'!BF166,"")</f>
        <v>335.66023293799253</v>
      </c>
      <c r="AZ162" s="8">
        <f>IF('4 - Prijzen'!BG166&gt;0,'4 - Prijzen'!BG166,"")</f>
        <v>212.56571989670343</v>
      </c>
      <c r="BA162" s="8">
        <f>IF('4 - Prijzen'!BV166&gt;0,'4 - Prijzen'!BV166,"")</f>
        <v>257.57142857142856</v>
      </c>
      <c r="BB162" s="8" t="str">
        <f>IF('4 - Prijzen'!BW166&gt;0,'4 - Prijzen'!BW166,"")</f>
        <v/>
      </c>
      <c r="BC162" s="8">
        <f>'4 - Prijzen'!BX166</f>
        <v>353.40854735512738</v>
      </c>
      <c r="BE162" s="11">
        <f t="shared" si="87"/>
        <v>91.822222222222223</v>
      </c>
      <c r="BF162" s="8">
        <f t="shared" si="111"/>
        <v>201</v>
      </c>
      <c r="BG162" s="11">
        <f t="shared" si="96"/>
        <v>257.57142857142856</v>
      </c>
      <c r="BH162" s="11"/>
      <c r="BI162" s="87">
        <f t="shared" si="82"/>
        <v>0.629</v>
      </c>
      <c r="BJ162" s="87">
        <f t="shared" si="83"/>
        <v>0.66666666666666663</v>
      </c>
      <c r="BK162" s="84">
        <f t="shared" si="81"/>
        <v>0.8763333333333333</v>
      </c>
      <c r="BL162" s="89"/>
      <c r="BM162" s="8">
        <f t="shared" si="88"/>
        <v>445464.61487407406</v>
      </c>
      <c r="BN162" s="8">
        <f t="shared" si="89"/>
        <v>0</v>
      </c>
      <c r="BO162" s="8">
        <f t="shared" si="90"/>
        <v>445464.61487407406</v>
      </c>
      <c r="BP162" s="8">
        <f t="shared" si="91"/>
        <v>0</v>
      </c>
      <c r="BR162" s="8">
        <f t="shared" si="97"/>
        <v>0</v>
      </c>
      <c r="BS162" s="8">
        <f t="shared" si="98"/>
        <v>1110308.9501428569</v>
      </c>
      <c r="BU162" s="11">
        <f t="shared" si="92"/>
        <v>0</v>
      </c>
      <c r="BV162" s="11">
        <f t="shared" si="93"/>
        <v>664844.33526878292</v>
      </c>
      <c r="BX162" s="14">
        <f t="shared" si="107"/>
        <v>0</v>
      </c>
      <c r="BY162" s="14">
        <f t="shared" si="108"/>
        <v>0</v>
      </c>
      <c r="BZ162" s="14">
        <f t="shared" si="109"/>
        <v>1</v>
      </c>
      <c r="CA162" s="14">
        <f t="shared" si="110"/>
        <v>1</v>
      </c>
      <c r="CB162" s="8" t="str">
        <f t="shared" si="99"/>
        <v/>
      </c>
      <c r="CC162" s="8" t="str">
        <f t="shared" si="100"/>
        <v/>
      </c>
      <c r="CD162" s="8">
        <f t="shared" si="101"/>
        <v>664844.33526878292</v>
      </c>
      <c r="CE162" s="8">
        <f t="shared" si="102"/>
        <v>664844.33526878292</v>
      </c>
      <c r="CG162" s="11">
        <f t="shared" si="103"/>
        <v>664844.33526878292</v>
      </c>
      <c r="CH162" s="11">
        <f t="shared" si="104"/>
        <v>664844.33526878292</v>
      </c>
      <c r="CJ162" t="str">
        <f t="shared" si="94"/>
        <v/>
      </c>
      <c r="CK162">
        <f t="shared" si="95"/>
        <v>120.09471374074836</v>
      </c>
      <c r="CL162">
        <f t="shared" si="105"/>
        <v>120.09471374074836</v>
      </c>
      <c r="CM162">
        <f t="shared" si="106"/>
        <v>120.09471374074836</v>
      </c>
      <c r="CN162">
        <f t="shared" si="84"/>
        <v>90</v>
      </c>
      <c r="CO162">
        <f t="shared" si="84"/>
        <v>110</v>
      </c>
      <c r="CP162" s="8">
        <f t="shared" si="85"/>
        <v>664844.33526878292</v>
      </c>
      <c r="CQ162" s="8">
        <f t="shared" si="86"/>
        <v>664844.33526878292</v>
      </c>
    </row>
    <row r="163" spans="1:95" x14ac:dyDescent="0.25">
      <c r="A163">
        <v>1755</v>
      </c>
      <c r="B163" s="8">
        <f>'2 - Eltis SlaveAssessment'!BX163</f>
        <v>3889</v>
      </c>
      <c r="C163" s="8">
        <f>'2 - Eltis SlaveAssessment'!BY163</f>
        <v>3427</v>
      </c>
      <c r="D163" s="8">
        <f>'2 - Eltis SlaveAssessment'!AT163</f>
        <v>376</v>
      </c>
      <c r="E163" s="8">
        <f>'2 - Eltis SlaveAssessment'!AU163</f>
        <v>326</v>
      </c>
      <c r="F163" s="8">
        <f>'2 - Eltis SlaveAssessment'!AV163</f>
        <v>3513</v>
      </c>
      <c r="G163" s="8">
        <f>'2 - Eltis SlaveAssessment'!AW163</f>
        <v>3101</v>
      </c>
      <c r="H163" s="8">
        <f>'2 - Eltis SlaveAssessment'!BJ163+'2 - Eltis SlaveAssessment'!BL163+'2 - Eltis SlaveAssessment'!BN163+'2 - Eltis SlaveAssessment'!BP163+'2 - Eltis SlaveAssessment'!BR163</f>
        <v>0</v>
      </c>
      <c r="I163" s="8">
        <f>'2 - Eltis SlaveAssessment'!BK163+'2 - Eltis SlaveAssessment'!BM163+'2 - Eltis SlaveAssessment'!BO163+'2 - Eltis SlaveAssessment'!BQ163+'2 - Eltis SlaveAssessment'!BS163</f>
        <v>0</v>
      </c>
      <c r="J163" s="8">
        <f>'2 - Eltis SlaveAssessment'!N163+'2 - Eltis SlaveAssessment'!P163+'2 - Eltis SlaveAssessment'!R163+'2 - Eltis SlaveAssessment'!T163+'2 - Eltis SlaveAssessment'!V163+'2 - Eltis SlaveAssessment'!X163+'2 - Eltis SlaveAssessment'!Z163+'2 - Eltis SlaveAssessment'!AB163+'2 - Eltis SlaveAssessment'!AD163+'2 - Eltis SlaveAssessment'!AF163+'2 - Eltis SlaveAssessment'!AH163+'2 - Eltis SlaveAssessment'!AJ163+'2 - Eltis SlaveAssessment'!AL163+'2 - Eltis SlaveAssessment'!AN163+'2 - Eltis SlaveAssessment'!AP163+'2 - Eltis SlaveAssessment'!AR163+'2 - Eltis SlaveAssessment'!AX163+'2 - Eltis SlaveAssessment'!AZ163+'2 - Eltis SlaveAssessment'!BB163+'2 - Eltis SlaveAssessment'!BD163+'2 - Eltis SlaveAssessment'!BF163+'2 - Eltis SlaveAssessment'!BH163</f>
        <v>0</v>
      </c>
      <c r="K163" s="8">
        <f>'2 - Eltis SlaveAssessment'!O163+'2 - Eltis SlaveAssessment'!Q163+'2 - Eltis SlaveAssessment'!S163+'2 - Eltis SlaveAssessment'!U163+'2 - Eltis SlaveAssessment'!W163+'2 - Eltis SlaveAssessment'!Y163+'2 - Eltis SlaveAssessment'!AA163+'2 - Eltis SlaveAssessment'!AC163+'2 - Eltis SlaveAssessment'!AE163+'2 - Eltis SlaveAssessment'!AG163+'2 - Eltis SlaveAssessment'!AI163+'2 - Eltis SlaveAssessment'!AK163+'2 - Eltis SlaveAssessment'!AM163+'2 - Eltis SlaveAssessment'!AO163+'2 - Eltis SlaveAssessment'!AQ163+'2 - Eltis SlaveAssessment'!AS163+'2 - Eltis SlaveAssessment'!AY163+'2 - Eltis SlaveAssessment'!BA163+'2 - Eltis SlaveAssessment'!BC163+'2 - Eltis SlaveAssessment'!BE163+'2 - Eltis SlaveAssessment'!BG163+'2 - Eltis SlaveAssessment'!BI163</f>
        <v>0</v>
      </c>
      <c r="M163" s="8">
        <f>'1 - Eltis SlaveVoyages'!GF163</f>
        <v>3604</v>
      </c>
      <c r="N163" s="8">
        <f>'1 - Eltis SlaveVoyages'!GG163</f>
        <v>3168</v>
      </c>
      <c r="O163" s="8">
        <f>'1 - Eltis SlaveVoyages'!BZ163</f>
        <v>347</v>
      </c>
      <c r="P163" s="8">
        <f>'1 - Eltis SlaveVoyages'!CA163</f>
        <v>300</v>
      </c>
      <c r="Q163" s="8">
        <f>'1 - Eltis SlaveVoyages'!CB163</f>
        <v>3257</v>
      </c>
      <c r="R163" s="8">
        <f>'1 - Eltis SlaveVoyages'!CC163</f>
        <v>2868</v>
      </c>
      <c r="S163" s="8">
        <f>'1 - Eltis SlaveVoyages'!EL163+'1 - Eltis SlaveVoyages'!EN163+'1 - Eltis SlaveVoyages'!EP163+'1 - Eltis SlaveVoyages'!ER163+'1 - Eltis SlaveVoyages'!ET163</f>
        <v>0</v>
      </c>
      <c r="T163" s="8">
        <f>'1 - Eltis SlaveVoyages'!EM163+'1 - Eltis SlaveVoyages'!EO163+'1 - Eltis SlaveVoyages'!EQ163+'1 - Eltis SlaveVoyages'!ES163+'1 - Eltis SlaveVoyages'!EU163</f>
        <v>0</v>
      </c>
      <c r="U163" s="8">
        <f>'1 - Eltis SlaveVoyages'!BR163+'1 - Eltis SlaveVoyages'!BT163+'1 - Eltis SlaveVoyages'!BV163+'1 - Eltis SlaveVoyages'!CF163+'1 - Eltis SlaveVoyages'!CH163+'1 - Eltis SlaveVoyages'!CJ163+'1 - Eltis SlaveVoyages'!CL163+'1 - Eltis SlaveVoyages'!CN163+'1 - Eltis SlaveVoyages'!CP163+'1 - Eltis SlaveVoyages'!CR163+'1 - Eltis SlaveVoyages'!CT163+'1 - Eltis SlaveVoyages'!CV163+'1 - Eltis SlaveVoyages'!CX163+'1 - Eltis SlaveVoyages'!CZ163+'1 - Eltis SlaveVoyages'!DB163+'1 - Eltis SlaveVoyages'!DD163+'1 - Eltis SlaveVoyages'!DF163+'1 - Eltis SlaveVoyages'!DH163+'1 - Eltis SlaveVoyages'!DJ163+'1 - Eltis SlaveVoyages'!DL163+'1 - Eltis SlaveVoyages'!DN163+'1 - Eltis SlaveVoyages'!DP163+'1 - Eltis SlaveVoyages'!DR163+'1 - Eltis SlaveVoyages'!DT163+'1 - Eltis SlaveVoyages'!DV163+'1 - Eltis SlaveVoyages'!DX163+'1 - Eltis SlaveVoyages'!DZ163+'1 - Eltis SlaveVoyages'!EB163+'1 - Eltis SlaveVoyages'!ED163+'1 - Eltis SlaveVoyages'!EF163+'1 - Eltis SlaveVoyages'!EH163+'1 - Eltis SlaveVoyages'!EJ163+'1 - Eltis SlaveVoyages'!FP163+'1 - Eltis SlaveVoyages'!FT163+'1 - Eltis SlaveVoyages'!FV163</f>
        <v>0</v>
      </c>
      <c r="V163" s="8">
        <f>'1 - Eltis SlaveVoyages'!BS163+'1 - Eltis SlaveVoyages'!BU163+'1 - Eltis SlaveVoyages'!BW163+'1 - Eltis SlaveVoyages'!CG163+'1 - Eltis SlaveVoyages'!CI163+'1 - Eltis SlaveVoyages'!CK163+'1 - Eltis SlaveVoyages'!CM163+'1 - Eltis SlaveVoyages'!CO163+'1 - Eltis SlaveVoyages'!CQ163+'1 - Eltis SlaveVoyages'!CS163+'1 - Eltis SlaveVoyages'!CU163+'1 - Eltis SlaveVoyages'!CW163+'1 - Eltis SlaveVoyages'!CY163+'1 - Eltis SlaveVoyages'!DA163+'1 - Eltis SlaveVoyages'!DC163+'1 - Eltis SlaveVoyages'!DE163+'1 - Eltis SlaveVoyages'!DG163+'1 - Eltis SlaveVoyages'!DI163+'1 - Eltis SlaveVoyages'!DK163+'1 - Eltis SlaveVoyages'!DM163+'1 - Eltis SlaveVoyages'!DO163+'1 - Eltis SlaveVoyages'!DQ163+'1 - Eltis SlaveVoyages'!DS163+'1 - Eltis SlaveVoyages'!DU163+'1 - Eltis SlaveVoyages'!DW163+'1 - Eltis SlaveVoyages'!DY163+'1 - Eltis SlaveVoyages'!EA163+'1 - Eltis SlaveVoyages'!EC163+'1 - Eltis SlaveVoyages'!EE163+'1 - Eltis SlaveVoyages'!EG163+'1 - Eltis SlaveVoyages'!EI163+'1 - Eltis SlaveVoyages'!EK163+'1 - Eltis SlaveVoyages'!FQ163+'1 - Eltis SlaveVoyages'!FU163+'1 - Eltis SlaveVoyages'!FW163</f>
        <v>0</v>
      </c>
      <c r="AE163" s="11">
        <f t="shared" si="68"/>
        <v>3604</v>
      </c>
      <c r="AG163" s="51">
        <f t="shared" si="69"/>
        <v>3889</v>
      </c>
      <c r="AH163" s="52">
        <f t="shared" si="70"/>
        <v>3427</v>
      </c>
      <c r="AI163" s="52">
        <f t="shared" si="71"/>
        <v>376</v>
      </c>
      <c r="AJ163" s="52">
        <f t="shared" si="72"/>
        <v>326</v>
      </c>
      <c r="AK163" s="52">
        <f t="shared" si="73"/>
        <v>3513</v>
      </c>
      <c r="AL163" s="52">
        <f t="shared" si="74"/>
        <v>3101</v>
      </c>
      <c r="AM163" s="52">
        <f t="shared" si="75"/>
        <v>0</v>
      </c>
      <c r="AN163" s="52">
        <f t="shared" si="76"/>
        <v>0</v>
      </c>
      <c r="AO163" s="52">
        <f t="shared" si="77"/>
        <v>0</v>
      </c>
      <c r="AP163" s="52">
        <f t="shared" si="78"/>
        <v>0</v>
      </c>
      <c r="AQ163" s="52">
        <f t="shared" si="79"/>
        <v>0</v>
      </c>
      <c r="AR163" s="56">
        <f t="shared" si="80"/>
        <v>0</v>
      </c>
      <c r="AT163" s="8">
        <f>IF('4 - Prijzen'!O167&gt;0,'4 - Prijzen'!O167,"")</f>
        <v>91.463157894736838</v>
      </c>
      <c r="AU163" s="8" t="str">
        <f>IF('4 - Prijzen'!P167&gt;0,'4 - Prijzen'!P167,"")</f>
        <v/>
      </c>
      <c r="AV163" s="8">
        <f>IF('4 - Prijzen'!BC167&gt;0,'4 - Prijzen'!BC167,"")</f>
        <v>201</v>
      </c>
      <c r="AW163" s="8" t="str">
        <f>IF('4 - Prijzen'!BD167&gt;0,'4 - Prijzen'!BD167,"")</f>
        <v/>
      </c>
      <c r="AX163" s="8">
        <f>IF('4 - Prijzen'!BE167&gt;0,'4 - Prijzen'!BE167,"")</f>
        <v>260.46121667464536</v>
      </c>
      <c r="AY163" s="8">
        <f>IF('4 - Prijzen'!BF167&gt;0,'4 - Prijzen'!BF167,"")</f>
        <v>344.87066574041251</v>
      </c>
      <c r="AZ163" s="8">
        <f>IF('4 - Prijzen'!BG167&gt;0,'4 - Prijzen'!BG167,"")</f>
        <v>215.02183531068209</v>
      </c>
      <c r="BA163" s="8">
        <f>IF('4 - Prijzen'!BV167&gt;0,'4 - Prijzen'!BV167,"")</f>
        <v>259.85714285714283</v>
      </c>
      <c r="BB163" s="8" t="str">
        <f>IF('4 - Prijzen'!BW167&gt;0,'4 - Prijzen'!BW167,"")</f>
        <v/>
      </c>
      <c r="BC163" s="8">
        <f>'4 - Prijzen'!BX167</f>
        <v>353.64057612962381</v>
      </c>
      <c r="BE163" s="11">
        <f t="shared" si="87"/>
        <v>91.463157894736838</v>
      </c>
      <c r="BF163" s="8">
        <f t="shared" si="111"/>
        <v>201</v>
      </c>
      <c r="BG163" s="11">
        <f t="shared" si="96"/>
        <v>259.85714285714283</v>
      </c>
      <c r="BH163" s="11"/>
      <c r="BI163" s="87">
        <f t="shared" si="82"/>
        <v>0.629</v>
      </c>
      <c r="BJ163" s="87">
        <f t="shared" si="83"/>
        <v>0.66666666666666663</v>
      </c>
      <c r="BK163" s="84">
        <f t="shared" si="81"/>
        <v>0.8763333333333333</v>
      </c>
      <c r="BL163" s="89"/>
      <c r="BM163" s="8">
        <f t="shared" si="88"/>
        <v>311711.96038245613</v>
      </c>
      <c r="BN163" s="8">
        <f t="shared" si="89"/>
        <v>30137.232477192978</v>
      </c>
      <c r="BO163" s="8">
        <f t="shared" si="90"/>
        <v>281574.72790526313</v>
      </c>
      <c r="BP163" s="8">
        <f t="shared" si="91"/>
        <v>0</v>
      </c>
      <c r="BR163" s="8">
        <f t="shared" si="97"/>
        <v>57422.617999999995</v>
      </c>
      <c r="BS163" s="8">
        <f t="shared" si="98"/>
        <v>706164.29766666656</v>
      </c>
      <c r="BU163" s="11">
        <f t="shared" si="92"/>
        <v>27285.385522807017</v>
      </c>
      <c r="BV163" s="11">
        <f t="shared" si="93"/>
        <v>424589.56976140343</v>
      </c>
      <c r="BX163" s="14">
        <f t="shared" si="107"/>
        <v>9.6682951915659551E-2</v>
      </c>
      <c r="BY163" s="14">
        <f t="shared" si="108"/>
        <v>9.5126933177706444E-2</v>
      </c>
      <c r="BZ163" s="14">
        <f t="shared" si="109"/>
        <v>0.90331704808434043</v>
      </c>
      <c r="CA163" s="14">
        <f t="shared" si="110"/>
        <v>0.90487306682229351</v>
      </c>
      <c r="CB163" s="8">
        <f t="shared" si="99"/>
        <v>282215.06462286302</v>
      </c>
      <c r="CC163" s="8">
        <f t="shared" si="100"/>
        <v>286831.33799588849</v>
      </c>
      <c r="CD163" s="8">
        <f t="shared" si="101"/>
        <v>470033.82772618788</v>
      </c>
      <c r="CE163" s="8">
        <f t="shared" si="102"/>
        <v>469225.55806911626</v>
      </c>
      <c r="CG163" s="11">
        <f t="shared" si="103"/>
        <v>282215.06462286302</v>
      </c>
      <c r="CH163" s="11">
        <f t="shared" si="104"/>
        <v>470033.82772618788</v>
      </c>
      <c r="CJ163">
        <f t="shared" si="94"/>
        <v>72.567514688316535</v>
      </c>
      <c r="CK163">
        <f t="shared" si="95"/>
        <v>120.8623882042139</v>
      </c>
      <c r="CL163">
        <f t="shared" si="105"/>
        <v>72.567514688316535</v>
      </c>
      <c r="CM163">
        <f t="shared" si="106"/>
        <v>120.8623882042139</v>
      </c>
      <c r="CN163">
        <f t="shared" si="84"/>
        <v>90</v>
      </c>
      <c r="CO163">
        <f t="shared" si="84"/>
        <v>110</v>
      </c>
      <c r="CP163" s="8">
        <f t="shared" si="85"/>
        <v>282215.06462286302</v>
      </c>
      <c r="CQ163" s="8">
        <f t="shared" si="86"/>
        <v>470033.82772618788</v>
      </c>
    </row>
    <row r="164" spans="1:95" x14ac:dyDescent="0.25">
      <c r="A164">
        <v>1756</v>
      </c>
      <c r="B164" s="8">
        <f>'2 - Eltis SlaveAssessment'!BX164</f>
        <v>4822</v>
      </c>
      <c r="C164" s="8">
        <f>'2 - Eltis SlaveAssessment'!BY164</f>
        <v>4367</v>
      </c>
      <c r="D164" s="8">
        <f>'2 - Eltis SlaveAssessment'!AT164</f>
        <v>368</v>
      </c>
      <c r="E164" s="8">
        <f>'2 - Eltis SlaveAssessment'!AU164</f>
        <v>364</v>
      </c>
      <c r="F164" s="8">
        <f>'2 - Eltis SlaveAssessment'!AV164</f>
        <v>4454</v>
      </c>
      <c r="G164" s="8">
        <f>'2 - Eltis SlaveAssessment'!AW164</f>
        <v>4003</v>
      </c>
      <c r="H164" s="8">
        <f>'2 - Eltis SlaveAssessment'!BJ164+'2 - Eltis SlaveAssessment'!BL164+'2 - Eltis SlaveAssessment'!BN164+'2 - Eltis SlaveAssessment'!BP164+'2 - Eltis SlaveAssessment'!BR164</f>
        <v>0</v>
      </c>
      <c r="I164" s="8">
        <f>'2 - Eltis SlaveAssessment'!BK164+'2 - Eltis SlaveAssessment'!BM164+'2 - Eltis SlaveAssessment'!BO164+'2 - Eltis SlaveAssessment'!BQ164+'2 - Eltis SlaveAssessment'!BS164</f>
        <v>0</v>
      </c>
      <c r="J164" s="8">
        <f>'2 - Eltis SlaveAssessment'!N164+'2 - Eltis SlaveAssessment'!P164+'2 - Eltis SlaveAssessment'!R164+'2 - Eltis SlaveAssessment'!T164+'2 - Eltis SlaveAssessment'!V164+'2 - Eltis SlaveAssessment'!X164+'2 - Eltis SlaveAssessment'!Z164+'2 - Eltis SlaveAssessment'!AB164+'2 - Eltis SlaveAssessment'!AD164+'2 - Eltis SlaveAssessment'!AF164+'2 - Eltis SlaveAssessment'!AH164+'2 - Eltis SlaveAssessment'!AJ164+'2 - Eltis SlaveAssessment'!AL164+'2 - Eltis SlaveAssessment'!AN164+'2 - Eltis SlaveAssessment'!AP164+'2 - Eltis SlaveAssessment'!AR164+'2 - Eltis SlaveAssessment'!AX164+'2 - Eltis SlaveAssessment'!AZ164+'2 - Eltis SlaveAssessment'!BB164+'2 - Eltis SlaveAssessment'!BD164+'2 - Eltis SlaveAssessment'!BF164+'2 - Eltis SlaveAssessment'!BH164</f>
        <v>0</v>
      </c>
      <c r="K164" s="8">
        <f>'2 - Eltis SlaveAssessment'!O164+'2 - Eltis SlaveAssessment'!Q164+'2 - Eltis SlaveAssessment'!S164+'2 - Eltis SlaveAssessment'!U164+'2 - Eltis SlaveAssessment'!W164+'2 - Eltis SlaveAssessment'!Y164+'2 - Eltis SlaveAssessment'!AA164+'2 - Eltis SlaveAssessment'!AC164+'2 - Eltis SlaveAssessment'!AE164+'2 - Eltis SlaveAssessment'!AG164+'2 - Eltis SlaveAssessment'!AI164+'2 - Eltis SlaveAssessment'!AK164+'2 - Eltis SlaveAssessment'!AM164+'2 - Eltis SlaveAssessment'!AO164+'2 - Eltis SlaveAssessment'!AQ164+'2 - Eltis SlaveAssessment'!AS164+'2 - Eltis SlaveAssessment'!AY164+'2 - Eltis SlaveAssessment'!BA164+'2 - Eltis SlaveAssessment'!BC164+'2 - Eltis SlaveAssessment'!BE164+'2 - Eltis SlaveAssessment'!BG164+'2 - Eltis SlaveAssessment'!BI164</f>
        <v>0</v>
      </c>
      <c r="M164" s="8">
        <f>'1 - Eltis SlaveVoyages'!GF164</f>
        <v>4527</v>
      </c>
      <c r="N164" s="8">
        <f>'1 - Eltis SlaveVoyages'!GG164</f>
        <v>4098</v>
      </c>
      <c r="O164" s="8">
        <f>'1 - Eltis SlaveVoyages'!BZ164</f>
        <v>348</v>
      </c>
      <c r="P164" s="8">
        <f>'1 - Eltis SlaveVoyages'!CA164</f>
        <v>344</v>
      </c>
      <c r="Q164" s="8">
        <f>'1 - Eltis SlaveVoyages'!CB164</f>
        <v>4179</v>
      </c>
      <c r="R164" s="8">
        <f>'1 - Eltis SlaveVoyages'!CC164</f>
        <v>3754</v>
      </c>
      <c r="S164" s="8">
        <f>'1 - Eltis SlaveVoyages'!EL164+'1 - Eltis SlaveVoyages'!EN164+'1 - Eltis SlaveVoyages'!EP164+'1 - Eltis SlaveVoyages'!ER164+'1 - Eltis SlaveVoyages'!ET164</f>
        <v>0</v>
      </c>
      <c r="T164" s="8">
        <f>'1 - Eltis SlaveVoyages'!EM164+'1 - Eltis SlaveVoyages'!EO164+'1 - Eltis SlaveVoyages'!EQ164+'1 - Eltis SlaveVoyages'!ES164+'1 - Eltis SlaveVoyages'!EU164</f>
        <v>0</v>
      </c>
      <c r="U164" s="8">
        <f>'1 - Eltis SlaveVoyages'!BR164+'1 - Eltis SlaveVoyages'!BT164+'1 - Eltis SlaveVoyages'!BV164+'1 - Eltis SlaveVoyages'!CF164+'1 - Eltis SlaveVoyages'!CH164+'1 - Eltis SlaveVoyages'!CJ164+'1 - Eltis SlaveVoyages'!CL164+'1 - Eltis SlaveVoyages'!CN164+'1 - Eltis SlaveVoyages'!CP164+'1 - Eltis SlaveVoyages'!CR164+'1 - Eltis SlaveVoyages'!CT164+'1 - Eltis SlaveVoyages'!CV164+'1 - Eltis SlaveVoyages'!CX164+'1 - Eltis SlaveVoyages'!CZ164+'1 - Eltis SlaveVoyages'!DB164+'1 - Eltis SlaveVoyages'!DD164+'1 - Eltis SlaveVoyages'!DF164+'1 - Eltis SlaveVoyages'!DH164+'1 - Eltis SlaveVoyages'!DJ164+'1 - Eltis SlaveVoyages'!DL164+'1 - Eltis SlaveVoyages'!DN164+'1 - Eltis SlaveVoyages'!DP164+'1 - Eltis SlaveVoyages'!DR164+'1 - Eltis SlaveVoyages'!DT164+'1 - Eltis SlaveVoyages'!DV164+'1 - Eltis SlaveVoyages'!DX164+'1 - Eltis SlaveVoyages'!DZ164+'1 - Eltis SlaveVoyages'!EB164+'1 - Eltis SlaveVoyages'!ED164+'1 - Eltis SlaveVoyages'!EF164+'1 - Eltis SlaveVoyages'!EH164+'1 - Eltis SlaveVoyages'!EJ164+'1 - Eltis SlaveVoyages'!FP164+'1 - Eltis SlaveVoyages'!FT164+'1 - Eltis SlaveVoyages'!FV164</f>
        <v>0</v>
      </c>
      <c r="V164" s="8">
        <f>'1 - Eltis SlaveVoyages'!BS164+'1 - Eltis SlaveVoyages'!BU164+'1 - Eltis SlaveVoyages'!BW164+'1 - Eltis SlaveVoyages'!CG164+'1 - Eltis SlaveVoyages'!CI164+'1 - Eltis SlaveVoyages'!CK164+'1 - Eltis SlaveVoyages'!CM164+'1 - Eltis SlaveVoyages'!CO164+'1 - Eltis SlaveVoyages'!CQ164+'1 - Eltis SlaveVoyages'!CS164+'1 - Eltis SlaveVoyages'!CU164+'1 - Eltis SlaveVoyages'!CW164+'1 - Eltis SlaveVoyages'!CY164+'1 - Eltis SlaveVoyages'!DA164+'1 - Eltis SlaveVoyages'!DC164+'1 - Eltis SlaveVoyages'!DE164+'1 - Eltis SlaveVoyages'!DG164+'1 - Eltis SlaveVoyages'!DI164+'1 - Eltis SlaveVoyages'!DK164+'1 - Eltis SlaveVoyages'!DM164+'1 - Eltis SlaveVoyages'!DO164+'1 - Eltis SlaveVoyages'!DQ164+'1 - Eltis SlaveVoyages'!DS164+'1 - Eltis SlaveVoyages'!DU164+'1 - Eltis SlaveVoyages'!DW164+'1 - Eltis SlaveVoyages'!DY164+'1 - Eltis SlaveVoyages'!EA164+'1 - Eltis SlaveVoyages'!EC164+'1 - Eltis SlaveVoyages'!EE164+'1 - Eltis SlaveVoyages'!EG164+'1 - Eltis SlaveVoyages'!EI164+'1 - Eltis SlaveVoyages'!EK164+'1 - Eltis SlaveVoyages'!FQ164+'1 - Eltis SlaveVoyages'!FU164+'1 - Eltis SlaveVoyages'!FW164</f>
        <v>0</v>
      </c>
      <c r="AE164" s="11">
        <f t="shared" si="68"/>
        <v>4527</v>
      </c>
      <c r="AG164" s="51">
        <f t="shared" si="69"/>
        <v>4822</v>
      </c>
      <c r="AH164" s="52">
        <f t="shared" si="70"/>
        <v>4367</v>
      </c>
      <c r="AI164" s="52">
        <f t="shared" si="71"/>
        <v>368</v>
      </c>
      <c r="AJ164" s="52">
        <f t="shared" si="72"/>
        <v>364</v>
      </c>
      <c r="AK164" s="52">
        <f t="shared" si="73"/>
        <v>4454</v>
      </c>
      <c r="AL164" s="52">
        <f t="shared" si="74"/>
        <v>4003</v>
      </c>
      <c r="AM164" s="52">
        <f t="shared" si="75"/>
        <v>0</v>
      </c>
      <c r="AN164" s="52">
        <f t="shared" si="76"/>
        <v>0</v>
      </c>
      <c r="AO164" s="52">
        <f t="shared" si="77"/>
        <v>0</v>
      </c>
      <c r="AP164" s="52">
        <f t="shared" si="78"/>
        <v>0</v>
      </c>
      <c r="AQ164" s="52">
        <f t="shared" si="79"/>
        <v>0</v>
      </c>
      <c r="AR164" s="56">
        <f t="shared" si="80"/>
        <v>0</v>
      </c>
      <c r="AT164" s="8">
        <f>IF('4 - Prijzen'!O168&gt;0,'4 - Prijzen'!O168,"")</f>
        <v>90.74</v>
      </c>
      <c r="AU164" s="8" t="str">
        <f>IF('4 - Prijzen'!P168&gt;0,'4 - Prijzen'!P168,"")</f>
        <v/>
      </c>
      <c r="AV164" s="8">
        <f>IF('4 - Prijzen'!BC168&gt;0,'4 - Prijzen'!BC168,"")</f>
        <v>226</v>
      </c>
      <c r="AW164" s="8" t="str">
        <f>IF('4 - Prijzen'!BD168&gt;0,'4 - Prijzen'!BD168,"")</f>
        <v/>
      </c>
      <c r="AX164" s="8">
        <f>IF('4 - Prijzen'!BE168&gt;0,'4 - Prijzen'!BE168,"")</f>
        <v>243.88667676012523</v>
      </c>
      <c r="AY164" s="8">
        <f>IF('4 - Prijzen'!BF168&gt;0,'4 - Prijzen'!BF168,"")</f>
        <v>345.772120057135</v>
      </c>
      <c r="AZ164" s="8">
        <f>IF('4 - Prijzen'!BG168&gt;0,'4 - Prijzen'!BG168,"")</f>
        <v>217.50901248460275</v>
      </c>
      <c r="BA164" s="8">
        <f>IF('4 - Prijzen'!BV168&gt;0,'4 - Prijzen'!BV168,"")</f>
        <v>262.26666666666665</v>
      </c>
      <c r="BB164" s="8" t="str">
        <f>IF('4 - Prijzen'!BW168&gt;0,'4 - Prijzen'!BW168,"")</f>
        <v/>
      </c>
      <c r="BC164" s="8">
        <f>'4 - Prijzen'!BX168</f>
        <v>356.3889115455558</v>
      </c>
      <c r="BE164" s="11">
        <f t="shared" si="87"/>
        <v>90.74</v>
      </c>
      <c r="BF164" s="8">
        <f t="shared" si="111"/>
        <v>226</v>
      </c>
      <c r="BG164" s="11">
        <f t="shared" si="96"/>
        <v>262.26666666666665</v>
      </c>
      <c r="BH164" s="11"/>
      <c r="BI164" s="87">
        <f t="shared" si="82"/>
        <v>0.629</v>
      </c>
      <c r="BJ164" s="87">
        <f t="shared" si="83"/>
        <v>0.66666666666666663</v>
      </c>
      <c r="BK164" s="84">
        <f t="shared" si="81"/>
        <v>0.8763333333333333</v>
      </c>
      <c r="BL164" s="89"/>
      <c r="BM164" s="8">
        <f t="shared" si="88"/>
        <v>383438.14270666661</v>
      </c>
      <c r="BN164" s="8">
        <f t="shared" si="89"/>
        <v>29262.803093333332</v>
      </c>
      <c r="BO164" s="8">
        <f t="shared" si="90"/>
        <v>354175.33961333329</v>
      </c>
      <c r="BP164" s="8">
        <f t="shared" si="91"/>
        <v>0</v>
      </c>
      <c r="BR164" s="8">
        <f t="shared" si="97"/>
        <v>72090.685333333327</v>
      </c>
      <c r="BS164" s="8">
        <f t="shared" si="98"/>
        <v>920021.58795555541</v>
      </c>
      <c r="BU164" s="11">
        <f t="shared" si="92"/>
        <v>42827.882239999992</v>
      </c>
      <c r="BV164" s="11">
        <f t="shared" si="93"/>
        <v>565846.24834222207</v>
      </c>
      <c r="BX164" s="14">
        <f t="shared" si="107"/>
        <v>7.631688096225632E-2</v>
      </c>
      <c r="BY164" s="14">
        <f t="shared" si="108"/>
        <v>8.3352415846118619E-2</v>
      </c>
      <c r="BZ164" s="14">
        <f t="shared" si="109"/>
        <v>0.92368311903774369</v>
      </c>
      <c r="CA164" s="14">
        <f t="shared" si="110"/>
        <v>0.91664758415388137</v>
      </c>
      <c r="CB164" s="8">
        <f t="shared" si="99"/>
        <v>561184.91348173912</v>
      </c>
      <c r="CC164" s="8">
        <f t="shared" si="100"/>
        <v>513816.92786285706</v>
      </c>
      <c r="CD164" s="8">
        <f t="shared" si="101"/>
        <v>612597.80186488433</v>
      </c>
      <c r="CE164" s="8">
        <f t="shared" si="102"/>
        <v>617299.66687746288</v>
      </c>
      <c r="CG164" s="11">
        <f t="shared" si="103"/>
        <v>513816.92786285706</v>
      </c>
      <c r="CH164" s="11">
        <f t="shared" si="104"/>
        <v>617299.66687746288</v>
      </c>
      <c r="CJ164">
        <f t="shared" si="94"/>
        <v>116.38011478260867</v>
      </c>
      <c r="CK164">
        <f t="shared" si="95"/>
        <v>127.04226500723441</v>
      </c>
      <c r="CL164">
        <f t="shared" si="105"/>
        <v>106.55680793505954</v>
      </c>
      <c r="CM164">
        <f t="shared" si="106"/>
        <v>128.0173510737169</v>
      </c>
      <c r="CN164">
        <f t="shared" si="84"/>
        <v>90</v>
      </c>
      <c r="CO164">
        <f t="shared" si="84"/>
        <v>110</v>
      </c>
      <c r="CP164" s="8">
        <f t="shared" si="85"/>
        <v>513816.92786285706</v>
      </c>
      <c r="CQ164" s="8">
        <f t="shared" si="86"/>
        <v>617299.66687746288</v>
      </c>
    </row>
    <row r="165" spans="1:95" x14ac:dyDescent="0.25">
      <c r="A165">
        <v>1757</v>
      </c>
      <c r="B165" s="8">
        <f>'2 - Eltis SlaveAssessment'!BX165</f>
        <v>4276</v>
      </c>
      <c r="C165" s="8">
        <f>'2 - Eltis SlaveAssessment'!BY165</f>
        <v>3561</v>
      </c>
      <c r="D165" s="8">
        <f>'2 - Eltis SlaveAssessment'!AT165</f>
        <v>882</v>
      </c>
      <c r="E165" s="8">
        <f>'2 - Eltis SlaveAssessment'!AU165</f>
        <v>769</v>
      </c>
      <c r="F165" s="8">
        <f>'2 - Eltis SlaveAssessment'!AV165</f>
        <v>3394</v>
      </c>
      <c r="G165" s="8">
        <f>'2 - Eltis SlaveAssessment'!AW165</f>
        <v>2792</v>
      </c>
      <c r="H165" s="8">
        <f>'2 - Eltis SlaveAssessment'!BJ165+'2 - Eltis SlaveAssessment'!BL165+'2 - Eltis SlaveAssessment'!BN165+'2 - Eltis SlaveAssessment'!BP165+'2 - Eltis SlaveAssessment'!BR165</f>
        <v>0</v>
      </c>
      <c r="I165" s="8">
        <f>'2 - Eltis SlaveAssessment'!BK165+'2 - Eltis SlaveAssessment'!BM165+'2 - Eltis SlaveAssessment'!BO165+'2 - Eltis SlaveAssessment'!BQ165+'2 - Eltis SlaveAssessment'!BS165</f>
        <v>0</v>
      </c>
      <c r="J165" s="8">
        <f>'2 - Eltis SlaveAssessment'!N165+'2 - Eltis SlaveAssessment'!P165+'2 - Eltis SlaveAssessment'!R165+'2 - Eltis SlaveAssessment'!T165+'2 - Eltis SlaveAssessment'!V165+'2 - Eltis SlaveAssessment'!X165+'2 - Eltis SlaveAssessment'!Z165+'2 - Eltis SlaveAssessment'!AB165+'2 - Eltis SlaveAssessment'!AD165+'2 - Eltis SlaveAssessment'!AF165+'2 - Eltis SlaveAssessment'!AH165+'2 - Eltis SlaveAssessment'!AJ165+'2 - Eltis SlaveAssessment'!AL165+'2 - Eltis SlaveAssessment'!AN165+'2 - Eltis SlaveAssessment'!AP165+'2 - Eltis SlaveAssessment'!AR165+'2 - Eltis SlaveAssessment'!AX165+'2 - Eltis SlaveAssessment'!AZ165+'2 - Eltis SlaveAssessment'!BB165+'2 - Eltis SlaveAssessment'!BD165+'2 - Eltis SlaveAssessment'!BF165+'2 - Eltis SlaveAssessment'!BH165</f>
        <v>0</v>
      </c>
      <c r="K165" s="8">
        <f>'2 - Eltis SlaveAssessment'!O165+'2 - Eltis SlaveAssessment'!Q165+'2 - Eltis SlaveAssessment'!S165+'2 - Eltis SlaveAssessment'!U165+'2 - Eltis SlaveAssessment'!W165+'2 - Eltis SlaveAssessment'!Y165+'2 - Eltis SlaveAssessment'!AA165+'2 - Eltis SlaveAssessment'!AC165+'2 - Eltis SlaveAssessment'!AE165+'2 - Eltis SlaveAssessment'!AG165+'2 - Eltis SlaveAssessment'!AI165+'2 - Eltis SlaveAssessment'!AK165+'2 - Eltis SlaveAssessment'!AM165+'2 - Eltis SlaveAssessment'!AO165+'2 - Eltis SlaveAssessment'!AQ165+'2 - Eltis SlaveAssessment'!AS165+'2 - Eltis SlaveAssessment'!AY165+'2 - Eltis SlaveAssessment'!BA165+'2 - Eltis SlaveAssessment'!BC165+'2 - Eltis SlaveAssessment'!BE165+'2 - Eltis SlaveAssessment'!BG165+'2 - Eltis SlaveAssessment'!BI165</f>
        <v>0</v>
      </c>
      <c r="M165" s="8">
        <f>'1 - Eltis SlaveVoyages'!GF165</f>
        <v>3995</v>
      </c>
      <c r="N165" s="8">
        <f>'1 - Eltis SlaveVoyages'!GG165</f>
        <v>3305</v>
      </c>
      <c r="O165" s="8">
        <f>'1 - Eltis SlaveVoyages'!BZ165</f>
        <v>819</v>
      </c>
      <c r="P165" s="8">
        <f>'1 - Eltis SlaveVoyages'!CA165</f>
        <v>709</v>
      </c>
      <c r="Q165" s="8">
        <f>'1 - Eltis SlaveVoyages'!CB165</f>
        <v>3176</v>
      </c>
      <c r="R165" s="8">
        <f>'1 - Eltis SlaveVoyages'!CC165</f>
        <v>2596</v>
      </c>
      <c r="S165" s="8">
        <f>'1 - Eltis SlaveVoyages'!EL165+'1 - Eltis SlaveVoyages'!EN165+'1 - Eltis SlaveVoyages'!EP165+'1 - Eltis SlaveVoyages'!ER165+'1 - Eltis SlaveVoyages'!ET165</f>
        <v>0</v>
      </c>
      <c r="T165" s="8">
        <f>'1 - Eltis SlaveVoyages'!EM165+'1 - Eltis SlaveVoyages'!EO165+'1 - Eltis SlaveVoyages'!EQ165+'1 - Eltis SlaveVoyages'!ES165+'1 - Eltis SlaveVoyages'!EU165</f>
        <v>0</v>
      </c>
      <c r="U165" s="8">
        <f>'1 - Eltis SlaveVoyages'!BR165+'1 - Eltis SlaveVoyages'!BT165+'1 - Eltis SlaveVoyages'!BV165+'1 - Eltis SlaveVoyages'!CF165+'1 - Eltis SlaveVoyages'!CH165+'1 - Eltis SlaveVoyages'!CJ165+'1 - Eltis SlaveVoyages'!CL165+'1 - Eltis SlaveVoyages'!CN165+'1 - Eltis SlaveVoyages'!CP165+'1 - Eltis SlaveVoyages'!CR165+'1 - Eltis SlaveVoyages'!CT165+'1 - Eltis SlaveVoyages'!CV165+'1 - Eltis SlaveVoyages'!CX165+'1 - Eltis SlaveVoyages'!CZ165+'1 - Eltis SlaveVoyages'!DB165+'1 - Eltis SlaveVoyages'!DD165+'1 - Eltis SlaveVoyages'!DF165+'1 - Eltis SlaveVoyages'!DH165+'1 - Eltis SlaveVoyages'!DJ165+'1 - Eltis SlaveVoyages'!DL165+'1 - Eltis SlaveVoyages'!DN165+'1 - Eltis SlaveVoyages'!DP165+'1 - Eltis SlaveVoyages'!DR165+'1 - Eltis SlaveVoyages'!DT165+'1 - Eltis SlaveVoyages'!DV165+'1 - Eltis SlaveVoyages'!DX165+'1 - Eltis SlaveVoyages'!DZ165+'1 - Eltis SlaveVoyages'!EB165+'1 - Eltis SlaveVoyages'!ED165+'1 - Eltis SlaveVoyages'!EF165+'1 - Eltis SlaveVoyages'!EH165+'1 - Eltis SlaveVoyages'!EJ165+'1 - Eltis SlaveVoyages'!FP165+'1 - Eltis SlaveVoyages'!FT165+'1 - Eltis SlaveVoyages'!FV165</f>
        <v>0</v>
      </c>
      <c r="V165" s="8">
        <f>'1 - Eltis SlaveVoyages'!BS165+'1 - Eltis SlaveVoyages'!BU165+'1 - Eltis SlaveVoyages'!BW165+'1 - Eltis SlaveVoyages'!CG165+'1 - Eltis SlaveVoyages'!CI165+'1 - Eltis SlaveVoyages'!CK165+'1 - Eltis SlaveVoyages'!CM165+'1 - Eltis SlaveVoyages'!CO165+'1 - Eltis SlaveVoyages'!CQ165+'1 - Eltis SlaveVoyages'!CS165+'1 - Eltis SlaveVoyages'!CU165+'1 - Eltis SlaveVoyages'!CW165+'1 - Eltis SlaveVoyages'!CY165+'1 - Eltis SlaveVoyages'!DA165+'1 - Eltis SlaveVoyages'!DC165+'1 - Eltis SlaveVoyages'!DE165+'1 - Eltis SlaveVoyages'!DG165+'1 - Eltis SlaveVoyages'!DI165+'1 - Eltis SlaveVoyages'!DK165+'1 - Eltis SlaveVoyages'!DM165+'1 - Eltis SlaveVoyages'!DO165+'1 - Eltis SlaveVoyages'!DQ165+'1 - Eltis SlaveVoyages'!DS165+'1 - Eltis SlaveVoyages'!DU165+'1 - Eltis SlaveVoyages'!DW165+'1 - Eltis SlaveVoyages'!DY165+'1 - Eltis SlaveVoyages'!EA165+'1 - Eltis SlaveVoyages'!EC165+'1 - Eltis SlaveVoyages'!EE165+'1 - Eltis SlaveVoyages'!EG165+'1 - Eltis SlaveVoyages'!EI165+'1 - Eltis SlaveVoyages'!EK165+'1 - Eltis SlaveVoyages'!FQ165+'1 - Eltis SlaveVoyages'!FU165+'1 - Eltis SlaveVoyages'!FW165</f>
        <v>0</v>
      </c>
      <c r="AE165" s="11">
        <f t="shared" si="68"/>
        <v>3995</v>
      </c>
      <c r="AG165" s="51">
        <f t="shared" si="69"/>
        <v>4276</v>
      </c>
      <c r="AH165" s="52">
        <f t="shared" si="70"/>
        <v>3561</v>
      </c>
      <c r="AI165" s="52">
        <f t="shared" si="71"/>
        <v>882</v>
      </c>
      <c r="AJ165" s="52">
        <f t="shared" si="72"/>
        <v>769</v>
      </c>
      <c r="AK165" s="52">
        <f t="shared" si="73"/>
        <v>3394</v>
      </c>
      <c r="AL165" s="52">
        <f t="shared" si="74"/>
        <v>2792</v>
      </c>
      <c r="AM165" s="52">
        <f t="shared" si="75"/>
        <v>0</v>
      </c>
      <c r="AN165" s="52">
        <f t="shared" si="76"/>
        <v>0</v>
      </c>
      <c r="AO165" s="52">
        <f t="shared" si="77"/>
        <v>0</v>
      </c>
      <c r="AP165" s="52">
        <f t="shared" si="78"/>
        <v>0</v>
      </c>
      <c r="AQ165" s="52">
        <f t="shared" si="79"/>
        <v>0</v>
      </c>
      <c r="AR165" s="56">
        <f t="shared" si="80"/>
        <v>0</v>
      </c>
      <c r="AT165" s="8">
        <f>IF('4 - Prijzen'!O169&gt;0,'4 - Prijzen'!O169,"")</f>
        <v>93.382608695652181</v>
      </c>
      <c r="AU165" s="8" t="str">
        <f>IF('4 - Prijzen'!P169&gt;0,'4 - Prijzen'!P169,"")</f>
        <v/>
      </c>
      <c r="AV165" s="8">
        <f>IF('4 - Prijzen'!BC169&gt;0,'4 - Prijzen'!BC169,"")</f>
        <v>241</v>
      </c>
      <c r="AW165" s="8" t="str">
        <f>IF('4 - Prijzen'!BD169&gt;0,'4 - Prijzen'!BD169,"")</f>
        <v/>
      </c>
      <c r="AX165" s="8">
        <f>IF('4 - Prijzen'!BE169&gt;0,'4 - Prijzen'!BE169,"")</f>
        <v>271.46867544751484</v>
      </c>
      <c r="AY165" s="8">
        <f>IF('4 - Prijzen'!BF169&gt;0,'4 - Prijzen'!BF169,"")</f>
        <v>345.64305244979744</v>
      </c>
      <c r="AZ165" s="8">
        <f>IF('4 - Prijzen'!BG169&gt;0,'4 - Prijzen'!BG169,"")</f>
        <v>228.82979410594996</v>
      </c>
      <c r="BA165" s="8">
        <f>IF('4 - Prijzen'!BV169&gt;0,'4 - Prijzen'!BV169,"")</f>
        <v>277.55555555555554</v>
      </c>
      <c r="BB165" s="8" t="str">
        <f>IF('4 - Prijzen'!BW169&gt;0,'4 - Prijzen'!BW169,"")</f>
        <v/>
      </c>
      <c r="BC165" s="8">
        <f>'4 - Prijzen'!BX169</f>
        <v>360.90128760033974</v>
      </c>
      <c r="BE165" s="11">
        <f t="shared" si="87"/>
        <v>93.382608695652181</v>
      </c>
      <c r="BF165" s="8">
        <f t="shared" si="111"/>
        <v>241</v>
      </c>
      <c r="BG165" s="11">
        <f t="shared" si="96"/>
        <v>277.55555555555554</v>
      </c>
      <c r="BH165" s="11"/>
      <c r="BI165" s="87">
        <f t="shared" si="82"/>
        <v>0.629</v>
      </c>
      <c r="BJ165" s="87">
        <f t="shared" si="83"/>
        <v>0.66666666666666663</v>
      </c>
      <c r="BK165" s="84">
        <f t="shared" si="81"/>
        <v>0.8763333333333333</v>
      </c>
      <c r="BL165" s="89"/>
      <c r="BM165" s="8">
        <f t="shared" si="88"/>
        <v>349923.43581449275</v>
      </c>
      <c r="BN165" s="8">
        <f t="shared" si="89"/>
        <v>72177.846208695657</v>
      </c>
      <c r="BO165" s="8">
        <f t="shared" si="90"/>
        <v>277745.58960579708</v>
      </c>
      <c r="BP165" s="8">
        <f t="shared" si="91"/>
        <v>0</v>
      </c>
      <c r="BR165" s="8">
        <f t="shared" si="97"/>
        <v>162409.98033333334</v>
      </c>
      <c r="BS165" s="8">
        <f t="shared" si="98"/>
        <v>679101.46903703699</v>
      </c>
      <c r="BU165" s="11">
        <f t="shared" si="92"/>
        <v>90232.134124637683</v>
      </c>
      <c r="BV165" s="11">
        <f t="shared" si="93"/>
        <v>401355.87943123991</v>
      </c>
      <c r="BX165" s="14">
        <f t="shared" si="107"/>
        <v>0.20626753975678203</v>
      </c>
      <c r="BY165" s="14">
        <f t="shared" si="108"/>
        <v>0.21595057568098849</v>
      </c>
      <c r="BZ165" s="14">
        <f t="shared" si="109"/>
        <v>0.79373246024321797</v>
      </c>
      <c r="CA165" s="14">
        <f t="shared" si="110"/>
        <v>0.78404942431901148</v>
      </c>
      <c r="CB165" s="8">
        <f t="shared" si="99"/>
        <v>437451.93369268795</v>
      </c>
      <c r="CC165" s="8">
        <f t="shared" si="100"/>
        <v>417836.96959406341</v>
      </c>
      <c r="CD165" s="8">
        <f t="shared" si="101"/>
        <v>505656.37608956447</v>
      </c>
      <c r="CE165" s="8">
        <f t="shared" si="102"/>
        <v>511901.24880180712</v>
      </c>
      <c r="CG165" s="11">
        <f t="shared" si="103"/>
        <v>417836.96959406341</v>
      </c>
      <c r="CH165" s="11">
        <f t="shared" si="104"/>
        <v>511901.24880180712</v>
      </c>
      <c r="CJ165">
        <f t="shared" si="94"/>
        <v>102.30400694403366</v>
      </c>
      <c r="CK165">
        <f t="shared" si="95"/>
        <v>118.25453135864464</v>
      </c>
      <c r="CL165">
        <f t="shared" si="105"/>
        <v>97.716784282989579</v>
      </c>
      <c r="CM165">
        <f t="shared" si="106"/>
        <v>119.71497867207837</v>
      </c>
      <c r="CN165">
        <f t="shared" si="84"/>
        <v>90</v>
      </c>
      <c r="CO165">
        <f t="shared" si="84"/>
        <v>110</v>
      </c>
      <c r="CP165" s="8">
        <f t="shared" si="85"/>
        <v>417836.96959406341</v>
      </c>
      <c r="CQ165" s="8">
        <f t="shared" si="86"/>
        <v>511901.24880180712</v>
      </c>
    </row>
    <row r="166" spans="1:95" x14ac:dyDescent="0.25">
      <c r="A166">
        <v>1758</v>
      </c>
      <c r="B166" s="8">
        <f>'2 - Eltis SlaveAssessment'!BX166</f>
        <v>6569</v>
      </c>
      <c r="C166" s="8">
        <f>'2 - Eltis SlaveAssessment'!BY166</f>
        <v>5996</v>
      </c>
      <c r="D166" s="8">
        <f>'2 - Eltis SlaveAssessment'!AT166</f>
        <v>1493</v>
      </c>
      <c r="E166" s="8">
        <f>'2 - Eltis SlaveAssessment'!AU166</f>
        <v>1398</v>
      </c>
      <c r="F166" s="8">
        <f>'2 - Eltis SlaveAssessment'!AV166</f>
        <v>5076</v>
      </c>
      <c r="G166" s="8">
        <f>'2 - Eltis SlaveAssessment'!AW166</f>
        <v>4598</v>
      </c>
      <c r="H166" s="8">
        <f>'2 - Eltis SlaveAssessment'!BJ166+'2 - Eltis SlaveAssessment'!BL166+'2 - Eltis SlaveAssessment'!BN166+'2 - Eltis SlaveAssessment'!BP166+'2 - Eltis SlaveAssessment'!BR166</f>
        <v>0</v>
      </c>
      <c r="I166" s="8">
        <f>'2 - Eltis SlaveAssessment'!BK166+'2 - Eltis SlaveAssessment'!BM166+'2 - Eltis SlaveAssessment'!BO166+'2 - Eltis SlaveAssessment'!BQ166+'2 - Eltis SlaveAssessment'!BS166</f>
        <v>0</v>
      </c>
      <c r="J166" s="8">
        <f>'2 - Eltis SlaveAssessment'!N166+'2 - Eltis SlaveAssessment'!P166+'2 - Eltis SlaveAssessment'!R166+'2 - Eltis SlaveAssessment'!T166+'2 - Eltis SlaveAssessment'!V166+'2 - Eltis SlaveAssessment'!X166+'2 - Eltis SlaveAssessment'!Z166+'2 - Eltis SlaveAssessment'!AB166+'2 - Eltis SlaveAssessment'!AD166+'2 - Eltis SlaveAssessment'!AF166+'2 - Eltis SlaveAssessment'!AH166+'2 - Eltis SlaveAssessment'!AJ166+'2 - Eltis SlaveAssessment'!AL166+'2 - Eltis SlaveAssessment'!AN166+'2 - Eltis SlaveAssessment'!AP166+'2 - Eltis SlaveAssessment'!AR166+'2 - Eltis SlaveAssessment'!AX166+'2 - Eltis SlaveAssessment'!AZ166+'2 - Eltis SlaveAssessment'!BB166+'2 - Eltis SlaveAssessment'!BD166+'2 - Eltis SlaveAssessment'!BF166+'2 - Eltis SlaveAssessment'!BH166</f>
        <v>0</v>
      </c>
      <c r="K166" s="8">
        <f>'2 - Eltis SlaveAssessment'!O166+'2 - Eltis SlaveAssessment'!Q166+'2 - Eltis SlaveAssessment'!S166+'2 - Eltis SlaveAssessment'!U166+'2 - Eltis SlaveAssessment'!W166+'2 - Eltis SlaveAssessment'!Y166+'2 - Eltis SlaveAssessment'!AA166+'2 - Eltis SlaveAssessment'!AC166+'2 - Eltis SlaveAssessment'!AE166+'2 - Eltis SlaveAssessment'!AG166+'2 - Eltis SlaveAssessment'!AI166+'2 - Eltis SlaveAssessment'!AK166+'2 - Eltis SlaveAssessment'!AM166+'2 - Eltis SlaveAssessment'!AO166+'2 - Eltis SlaveAssessment'!AQ166+'2 - Eltis SlaveAssessment'!AS166+'2 - Eltis SlaveAssessment'!AY166+'2 - Eltis SlaveAssessment'!BA166+'2 - Eltis SlaveAssessment'!BC166+'2 - Eltis SlaveAssessment'!BE166+'2 - Eltis SlaveAssessment'!BG166+'2 - Eltis SlaveAssessment'!BI166</f>
        <v>0</v>
      </c>
      <c r="M166" s="8">
        <f>'1 - Eltis SlaveVoyages'!GF166</f>
        <v>6834</v>
      </c>
      <c r="N166" s="8">
        <f>'1 - Eltis SlaveVoyages'!GG166</f>
        <v>6236</v>
      </c>
      <c r="O166" s="8">
        <f>'1 - Eltis SlaveVoyages'!BZ166</f>
        <v>1493</v>
      </c>
      <c r="P166" s="8">
        <f>'1 - Eltis SlaveVoyages'!CA166</f>
        <v>1398</v>
      </c>
      <c r="Q166" s="8">
        <f>'1 - Eltis SlaveVoyages'!CB166</f>
        <v>5078</v>
      </c>
      <c r="R166" s="8">
        <f>'1 - Eltis SlaveVoyages'!CC166</f>
        <v>4598</v>
      </c>
      <c r="S166" s="8">
        <f>'1 - Eltis SlaveVoyages'!EL166+'1 - Eltis SlaveVoyages'!EN166+'1 - Eltis SlaveVoyages'!EP166+'1 - Eltis SlaveVoyages'!ER166+'1 - Eltis SlaveVoyages'!ET166</f>
        <v>0</v>
      </c>
      <c r="T166" s="8">
        <f>'1 - Eltis SlaveVoyages'!EM166+'1 - Eltis SlaveVoyages'!EO166+'1 - Eltis SlaveVoyages'!EQ166+'1 - Eltis SlaveVoyages'!ES166+'1 - Eltis SlaveVoyages'!EU166</f>
        <v>0</v>
      </c>
      <c r="U166" s="8">
        <f>'1 - Eltis SlaveVoyages'!BR166+'1 - Eltis SlaveVoyages'!BT166+'1 - Eltis SlaveVoyages'!BV166+'1 - Eltis SlaveVoyages'!CF166+'1 - Eltis SlaveVoyages'!CH166+'1 - Eltis SlaveVoyages'!CJ166+'1 - Eltis SlaveVoyages'!CL166+'1 - Eltis SlaveVoyages'!CN166+'1 - Eltis SlaveVoyages'!CP166+'1 - Eltis SlaveVoyages'!CR166+'1 - Eltis SlaveVoyages'!CT166+'1 - Eltis SlaveVoyages'!CV166+'1 - Eltis SlaveVoyages'!CX166+'1 - Eltis SlaveVoyages'!CZ166+'1 - Eltis SlaveVoyages'!DB166+'1 - Eltis SlaveVoyages'!DD166+'1 - Eltis SlaveVoyages'!DF166+'1 - Eltis SlaveVoyages'!DH166+'1 - Eltis SlaveVoyages'!DJ166+'1 - Eltis SlaveVoyages'!DL166+'1 - Eltis SlaveVoyages'!DN166+'1 - Eltis SlaveVoyages'!DP166+'1 - Eltis SlaveVoyages'!DR166+'1 - Eltis SlaveVoyages'!DT166+'1 - Eltis SlaveVoyages'!DV166+'1 - Eltis SlaveVoyages'!DX166+'1 - Eltis SlaveVoyages'!DZ166+'1 - Eltis SlaveVoyages'!EB166+'1 - Eltis SlaveVoyages'!ED166+'1 - Eltis SlaveVoyages'!EF166+'1 - Eltis SlaveVoyages'!EH166+'1 - Eltis SlaveVoyages'!EJ166+'1 - Eltis SlaveVoyages'!FP166+'1 - Eltis SlaveVoyages'!FT166+'1 - Eltis SlaveVoyages'!FV166</f>
        <v>263</v>
      </c>
      <c r="V166" s="8">
        <f>'1 - Eltis SlaveVoyages'!BS166+'1 - Eltis SlaveVoyages'!BU166+'1 - Eltis SlaveVoyages'!BW166+'1 - Eltis SlaveVoyages'!CG166+'1 - Eltis SlaveVoyages'!CI166+'1 - Eltis SlaveVoyages'!CK166+'1 - Eltis SlaveVoyages'!CM166+'1 - Eltis SlaveVoyages'!CO166+'1 - Eltis SlaveVoyages'!CQ166+'1 - Eltis SlaveVoyages'!CS166+'1 - Eltis SlaveVoyages'!CU166+'1 - Eltis SlaveVoyages'!CW166+'1 - Eltis SlaveVoyages'!CY166+'1 - Eltis SlaveVoyages'!DA166+'1 - Eltis SlaveVoyages'!DC166+'1 - Eltis SlaveVoyages'!DE166+'1 - Eltis SlaveVoyages'!DG166+'1 - Eltis SlaveVoyages'!DI166+'1 - Eltis SlaveVoyages'!DK166+'1 - Eltis SlaveVoyages'!DM166+'1 - Eltis SlaveVoyages'!DO166+'1 - Eltis SlaveVoyages'!DQ166+'1 - Eltis SlaveVoyages'!DS166+'1 - Eltis SlaveVoyages'!DU166+'1 - Eltis SlaveVoyages'!DW166+'1 - Eltis SlaveVoyages'!DY166+'1 - Eltis SlaveVoyages'!EA166+'1 - Eltis SlaveVoyages'!EC166+'1 - Eltis SlaveVoyages'!EE166+'1 - Eltis SlaveVoyages'!EG166+'1 - Eltis SlaveVoyages'!EI166+'1 - Eltis SlaveVoyages'!EK166+'1 - Eltis SlaveVoyages'!FQ166+'1 - Eltis SlaveVoyages'!FU166+'1 - Eltis SlaveVoyages'!FW166</f>
        <v>240</v>
      </c>
      <c r="AE166" s="11">
        <f t="shared" si="68"/>
        <v>6834</v>
      </c>
      <c r="AG166" s="51">
        <f t="shared" si="69"/>
        <v>6569</v>
      </c>
      <c r="AH166" s="52">
        <f t="shared" si="70"/>
        <v>5996</v>
      </c>
      <c r="AI166" s="52">
        <f t="shared" si="71"/>
        <v>1493</v>
      </c>
      <c r="AJ166" s="52">
        <f t="shared" si="72"/>
        <v>1398</v>
      </c>
      <c r="AK166" s="52">
        <f t="shared" si="73"/>
        <v>5076</v>
      </c>
      <c r="AL166" s="52">
        <f t="shared" si="74"/>
        <v>4598</v>
      </c>
      <c r="AM166" s="52">
        <f t="shared" si="75"/>
        <v>0</v>
      </c>
      <c r="AN166" s="52">
        <f t="shared" si="76"/>
        <v>0</v>
      </c>
      <c r="AO166" s="52">
        <f t="shared" si="77"/>
        <v>0</v>
      </c>
      <c r="AP166" s="52">
        <f t="shared" si="78"/>
        <v>0</v>
      </c>
      <c r="AQ166" s="52">
        <f t="shared" si="79"/>
        <v>0</v>
      </c>
      <c r="AR166" s="56">
        <f t="shared" si="80"/>
        <v>0</v>
      </c>
      <c r="AT166" s="8">
        <f>IF('4 - Prijzen'!O170&gt;0,'4 - Prijzen'!O170,"")</f>
        <v>97.2</v>
      </c>
      <c r="AU166" s="8" t="str">
        <f>IF('4 - Prijzen'!P170&gt;0,'4 - Prijzen'!P170,"")</f>
        <v/>
      </c>
      <c r="AV166" s="8">
        <f>IF('4 - Prijzen'!BC170&gt;0,'4 - Prijzen'!BC170,"")</f>
        <v>246.5</v>
      </c>
      <c r="AW166" s="8" t="str">
        <f>IF('4 - Prijzen'!BD170&gt;0,'4 - Prijzen'!BD170,"")</f>
        <v/>
      </c>
      <c r="AX166" s="8">
        <f>IF('4 - Prijzen'!BE170&gt;0,'4 - Prijzen'!BE170,"")</f>
        <v>292.15084803920178</v>
      </c>
      <c r="AY166" s="8">
        <f>IF('4 - Prijzen'!BF170&gt;0,'4 - Prijzen'!BF170,"")</f>
        <v>332.84605949425145</v>
      </c>
      <c r="AZ166" s="8">
        <f>IF('4 - Prijzen'!BG170&gt;0,'4 - Prijzen'!BG170,"")</f>
        <v>232.39917534225421</v>
      </c>
      <c r="BA166" s="8">
        <f>IF('4 - Prijzen'!BV170&gt;0,'4 - Prijzen'!BV170,"")</f>
        <v>280.05555555555554</v>
      </c>
      <c r="BB166" s="8" t="str">
        <f>IF('4 - Prijzen'!BW170&gt;0,'4 - Prijzen'!BW170,"")</f>
        <v/>
      </c>
      <c r="BC166" s="8">
        <f>'4 - Prijzen'!BX170</f>
        <v>364.28406821986505</v>
      </c>
      <c r="BE166" s="11">
        <f t="shared" si="87"/>
        <v>97.2</v>
      </c>
      <c r="BF166" s="8">
        <f t="shared" si="111"/>
        <v>246.5</v>
      </c>
      <c r="BG166" s="11">
        <f t="shared" si="96"/>
        <v>280.05555555555554</v>
      </c>
      <c r="BH166" s="11"/>
      <c r="BI166" s="87">
        <f t="shared" si="82"/>
        <v>0.629</v>
      </c>
      <c r="BJ166" s="87">
        <f t="shared" si="83"/>
        <v>0.66666666666666663</v>
      </c>
      <c r="BK166" s="84">
        <f t="shared" si="81"/>
        <v>0.8763333333333333</v>
      </c>
      <c r="BL166" s="89"/>
      <c r="BM166" s="8">
        <f t="shared" si="88"/>
        <v>559544.79240000003</v>
      </c>
      <c r="BN166" s="8">
        <f t="shared" si="89"/>
        <v>127173.1428</v>
      </c>
      <c r="BO166" s="8">
        <f t="shared" si="90"/>
        <v>432371.6496</v>
      </c>
      <c r="BP166" s="8">
        <f t="shared" si="91"/>
        <v>0</v>
      </c>
      <c r="BR166" s="8">
        <f t="shared" si="97"/>
        <v>301990.60099999997</v>
      </c>
      <c r="BS166" s="8">
        <f t="shared" si="98"/>
        <v>1128450.4411481482</v>
      </c>
      <c r="BU166" s="11">
        <f t="shared" si="92"/>
        <v>174817.45819999996</v>
      </c>
      <c r="BV166" s="11">
        <f t="shared" si="93"/>
        <v>696078.79154814815</v>
      </c>
      <c r="BX166" s="14">
        <f t="shared" si="107"/>
        <v>0.22727964682600091</v>
      </c>
      <c r="BY166" s="14">
        <f t="shared" si="108"/>
        <v>0.23315543695797197</v>
      </c>
      <c r="BZ166" s="14">
        <f t="shared" si="109"/>
        <v>0.77272035317399912</v>
      </c>
      <c r="CA166" s="14">
        <f t="shared" si="110"/>
        <v>0.76684456304202797</v>
      </c>
      <c r="CB166" s="8">
        <f t="shared" si="99"/>
        <v>769173.39780026779</v>
      </c>
      <c r="CC166" s="8">
        <f t="shared" si="100"/>
        <v>749789.32715822593</v>
      </c>
      <c r="CD166" s="8">
        <f t="shared" si="101"/>
        <v>900815.91443652182</v>
      </c>
      <c r="CE166" s="8">
        <f t="shared" si="102"/>
        <v>907718.23273655865</v>
      </c>
      <c r="CG166" s="11">
        <f t="shared" si="103"/>
        <v>749789.32715822593</v>
      </c>
      <c r="CH166" s="11">
        <f t="shared" si="104"/>
        <v>907718.23273655865</v>
      </c>
      <c r="CJ166">
        <f t="shared" si="94"/>
        <v>117.09139866041525</v>
      </c>
      <c r="CK166">
        <f t="shared" si="95"/>
        <v>137.13136161311036</v>
      </c>
      <c r="CL166">
        <f t="shared" si="105"/>
        <v>114.14055825212756</v>
      </c>
      <c r="CM166">
        <f t="shared" si="106"/>
        <v>138.1821027152624</v>
      </c>
      <c r="CN166">
        <f t="shared" si="84"/>
        <v>90</v>
      </c>
      <c r="CO166">
        <f t="shared" si="84"/>
        <v>110</v>
      </c>
      <c r="CP166" s="8">
        <f t="shared" si="85"/>
        <v>749789.32715822593</v>
      </c>
      <c r="CQ166" s="8">
        <f t="shared" si="86"/>
        <v>907718.23273655865</v>
      </c>
    </row>
    <row r="167" spans="1:95" x14ac:dyDescent="0.25">
      <c r="A167">
        <v>1759</v>
      </c>
      <c r="B167" s="8">
        <f>'2 - Eltis SlaveAssessment'!BX167</f>
        <v>4844</v>
      </c>
      <c r="C167" s="8">
        <f>'2 - Eltis SlaveAssessment'!BY167</f>
        <v>4427</v>
      </c>
      <c r="D167" s="8">
        <f>'2 - Eltis SlaveAssessment'!AT167</f>
        <v>911</v>
      </c>
      <c r="E167" s="8">
        <f>'2 - Eltis SlaveAssessment'!AU167</f>
        <v>902</v>
      </c>
      <c r="F167" s="8">
        <f>'2 - Eltis SlaveAssessment'!AV167</f>
        <v>3480</v>
      </c>
      <c r="G167" s="8">
        <f>'2 - Eltis SlaveAssessment'!AW167</f>
        <v>3109</v>
      </c>
      <c r="H167" s="8">
        <f>'2 - Eltis SlaveAssessment'!BJ167+'2 - Eltis SlaveAssessment'!BL167+'2 - Eltis SlaveAssessment'!BN167+'2 - Eltis SlaveAssessment'!BP167+'2 - Eltis SlaveAssessment'!BR167</f>
        <v>0</v>
      </c>
      <c r="I167" s="8">
        <f>'2 - Eltis SlaveAssessment'!BK167+'2 - Eltis SlaveAssessment'!BM167+'2 - Eltis SlaveAssessment'!BO167+'2 - Eltis SlaveAssessment'!BQ167+'2 - Eltis SlaveAssessment'!BS167</f>
        <v>0</v>
      </c>
      <c r="J167" s="8">
        <f>'2 - Eltis SlaveAssessment'!N167+'2 - Eltis SlaveAssessment'!P167+'2 - Eltis SlaveAssessment'!R167+'2 - Eltis SlaveAssessment'!T167+'2 - Eltis SlaveAssessment'!V167+'2 - Eltis SlaveAssessment'!X167+'2 - Eltis SlaveAssessment'!Z167+'2 - Eltis SlaveAssessment'!AB167+'2 - Eltis SlaveAssessment'!AD167+'2 - Eltis SlaveAssessment'!AF167+'2 - Eltis SlaveAssessment'!AH167+'2 - Eltis SlaveAssessment'!AJ167+'2 - Eltis SlaveAssessment'!AL167+'2 - Eltis SlaveAssessment'!AN167+'2 - Eltis SlaveAssessment'!AP167+'2 - Eltis SlaveAssessment'!AR167+'2 - Eltis SlaveAssessment'!AX167+'2 - Eltis SlaveAssessment'!AZ167+'2 - Eltis SlaveAssessment'!BB167+'2 - Eltis SlaveAssessment'!BD167+'2 - Eltis SlaveAssessment'!BF167+'2 - Eltis SlaveAssessment'!BH167</f>
        <v>453</v>
      </c>
      <c r="K167" s="8">
        <f>'2 - Eltis SlaveAssessment'!O167+'2 - Eltis SlaveAssessment'!Q167+'2 - Eltis SlaveAssessment'!S167+'2 - Eltis SlaveAssessment'!U167+'2 - Eltis SlaveAssessment'!W167+'2 - Eltis SlaveAssessment'!Y167+'2 - Eltis SlaveAssessment'!AA167+'2 - Eltis SlaveAssessment'!AC167+'2 - Eltis SlaveAssessment'!AE167+'2 - Eltis SlaveAssessment'!AG167+'2 - Eltis SlaveAssessment'!AI167+'2 - Eltis SlaveAssessment'!AK167+'2 - Eltis SlaveAssessment'!AM167+'2 - Eltis SlaveAssessment'!AO167+'2 - Eltis SlaveAssessment'!AQ167+'2 - Eltis SlaveAssessment'!AS167+'2 - Eltis SlaveAssessment'!AY167+'2 - Eltis SlaveAssessment'!BA167+'2 - Eltis SlaveAssessment'!BC167+'2 - Eltis SlaveAssessment'!BE167+'2 - Eltis SlaveAssessment'!BG167+'2 - Eltis SlaveAssessment'!BI167</f>
        <v>416</v>
      </c>
      <c r="M167" s="8">
        <f>'1 - Eltis SlaveVoyages'!GF167</f>
        <v>4248</v>
      </c>
      <c r="N167" s="8">
        <f>'1 - Eltis SlaveVoyages'!GG167</f>
        <v>3883</v>
      </c>
      <c r="O167" s="8">
        <f>'1 - Eltis SlaveVoyages'!BZ167</f>
        <v>800</v>
      </c>
      <c r="P167" s="8">
        <f>'1 - Eltis SlaveVoyages'!CA167</f>
        <v>792</v>
      </c>
      <c r="Q167" s="8">
        <f>'1 - Eltis SlaveVoyages'!CB167</f>
        <v>3051</v>
      </c>
      <c r="R167" s="8">
        <f>'1 - Eltis SlaveVoyages'!CC167</f>
        <v>2727</v>
      </c>
      <c r="S167" s="8">
        <f>'1 - Eltis SlaveVoyages'!EL167+'1 - Eltis SlaveVoyages'!EN167+'1 - Eltis SlaveVoyages'!EP167+'1 - Eltis SlaveVoyages'!ER167+'1 - Eltis SlaveVoyages'!ET167</f>
        <v>0</v>
      </c>
      <c r="T167" s="8">
        <f>'1 - Eltis SlaveVoyages'!EM167+'1 - Eltis SlaveVoyages'!EO167+'1 - Eltis SlaveVoyages'!EQ167+'1 - Eltis SlaveVoyages'!ES167+'1 - Eltis SlaveVoyages'!EU167</f>
        <v>0</v>
      </c>
      <c r="U167" s="8">
        <f>'1 - Eltis SlaveVoyages'!BR167+'1 - Eltis SlaveVoyages'!BT167+'1 - Eltis SlaveVoyages'!BV167+'1 - Eltis SlaveVoyages'!CF167+'1 - Eltis SlaveVoyages'!CH167+'1 - Eltis SlaveVoyages'!CJ167+'1 - Eltis SlaveVoyages'!CL167+'1 - Eltis SlaveVoyages'!CN167+'1 - Eltis SlaveVoyages'!CP167+'1 - Eltis SlaveVoyages'!CR167+'1 - Eltis SlaveVoyages'!CT167+'1 - Eltis SlaveVoyages'!CV167+'1 - Eltis SlaveVoyages'!CX167+'1 - Eltis SlaveVoyages'!CZ167+'1 - Eltis SlaveVoyages'!DB167+'1 - Eltis SlaveVoyages'!DD167+'1 - Eltis SlaveVoyages'!DF167+'1 - Eltis SlaveVoyages'!DH167+'1 - Eltis SlaveVoyages'!DJ167+'1 - Eltis SlaveVoyages'!DL167+'1 - Eltis SlaveVoyages'!DN167+'1 - Eltis SlaveVoyages'!DP167+'1 - Eltis SlaveVoyages'!DR167+'1 - Eltis SlaveVoyages'!DT167+'1 - Eltis SlaveVoyages'!DV167+'1 - Eltis SlaveVoyages'!DX167+'1 - Eltis SlaveVoyages'!DZ167+'1 - Eltis SlaveVoyages'!EB167+'1 - Eltis SlaveVoyages'!ED167+'1 - Eltis SlaveVoyages'!EF167+'1 - Eltis SlaveVoyages'!EH167+'1 - Eltis SlaveVoyages'!EJ167+'1 - Eltis SlaveVoyages'!FP167+'1 - Eltis SlaveVoyages'!FT167+'1 - Eltis SlaveVoyages'!FV167</f>
        <v>397</v>
      </c>
      <c r="V167" s="8">
        <f>'1 - Eltis SlaveVoyages'!BS167+'1 - Eltis SlaveVoyages'!BU167+'1 - Eltis SlaveVoyages'!BW167+'1 - Eltis SlaveVoyages'!CG167+'1 - Eltis SlaveVoyages'!CI167+'1 - Eltis SlaveVoyages'!CK167+'1 - Eltis SlaveVoyages'!CM167+'1 - Eltis SlaveVoyages'!CO167+'1 - Eltis SlaveVoyages'!CQ167+'1 - Eltis SlaveVoyages'!CS167+'1 - Eltis SlaveVoyages'!CU167+'1 - Eltis SlaveVoyages'!CW167+'1 - Eltis SlaveVoyages'!CY167+'1 - Eltis SlaveVoyages'!DA167+'1 - Eltis SlaveVoyages'!DC167+'1 - Eltis SlaveVoyages'!DE167+'1 - Eltis SlaveVoyages'!DG167+'1 - Eltis SlaveVoyages'!DI167+'1 - Eltis SlaveVoyages'!DK167+'1 - Eltis SlaveVoyages'!DM167+'1 - Eltis SlaveVoyages'!DO167+'1 - Eltis SlaveVoyages'!DQ167+'1 - Eltis SlaveVoyages'!DS167+'1 - Eltis SlaveVoyages'!DU167+'1 - Eltis SlaveVoyages'!DW167+'1 - Eltis SlaveVoyages'!DY167+'1 - Eltis SlaveVoyages'!EA167+'1 - Eltis SlaveVoyages'!EC167+'1 - Eltis SlaveVoyages'!EE167+'1 - Eltis SlaveVoyages'!EG167+'1 - Eltis SlaveVoyages'!EI167+'1 - Eltis SlaveVoyages'!EK167+'1 - Eltis SlaveVoyages'!FQ167+'1 - Eltis SlaveVoyages'!FU167+'1 - Eltis SlaveVoyages'!FW167</f>
        <v>364</v>
      </c>
      <c r="AE167" s="11">
        <f t="shared" si="68"/>
        <v>4248</v>
      </c>
      <c r="AG167" s="51">
        <f t="shared" si="69"/>
        <v>4844</v>
      </c>
      <c r="AH167" s="52">
        <f t="shared" si="70"/>
        <v>4427</v>
      </c>
      <c r="AI167" s="52">
        <f t="shared" si="71"/>
        <v>911</v>
      </c>
      <c r="AJ167" s="52">
        <f t="shared" si="72"/>
        <v>902</v>
      </c>
      <c r="AK167" s="52">
        <f t="shared" si="73"/>
        <v>3480</v>
      </c>
      <c r="AL167" s="52">
        <f t="shared" si="74"/>
        <v>3109</v>
      </c>
      <c r="AM167" s="52">
        <f t="shared" si="75"/>
        <v>0</v>
      </c>
      <c r="AN167" s="52">
        <f t="shared" si="76"/>
        <v>0</v>
      </c>
      <c r="AO167" s="52">
        <f t="shared" si="77"/>
        <v>453</v>
      </c>
      <c r="AP167" s="52">
        <f t="shared" si="78"/>
        <v>416</v>
      </c>
      <c r="AQ167" s="52">
        <f t="shared" si="79"/>
        <v>0</v>
      </c>
      <c r="AR167" s="56">
        <f t="shared" si="80"/>
        <v>0</v>
      </c>
      <c r="AT167" s="8">
        <f>IF('4 - Prijzen'!O171&gt;0,'4 - Prijzen'!O171,"")</f>
        <v>98.783333333333346</v>
      </c>
      <c r="AU167" s="8" t="str">
        <f>IF('4 - Prijzen'!P171&gt;0,'4 - Prijzen'!P171,"")</f>
        <v/>
      </c>
      <c r="AV167" s="8">
        <f>IF('4 - Prijzen'!BC171&gt;0,'4 - Prijzen'!BC171,"")</f>
        <v>242.42857142857142</v>
      </c>
      <c r="AW167" s="8" t="str">
        <f>IF('4 - Prijzen'!BD171&gt;0,'4 - Prijzen'!BD171,"")</f>
        <v/>
      </c>
      <c r="AX167" s="8">
        <f>IF('4 - Prijzen'!BE171&gt;0,'4 - Prijzen'!BE171,"")</f>
        <v>288.53875354127359</v>
      </c>
      <c r="AY167" s="8">
        <f>IF('4 - Prijzen'!BF171&gt;0,'4 - Prijzen'!BF171,"")</f>
        <v>330.58826758764991</v>
      </c>
      <c r="AZ167" s="8">
        <f>IF('4 - Prijzen'!BG171&gt;0,'4 - Prijzen'!BG171,"")</f>
        <v>229.74815801533202</v>
      </c>
      <c r="BA167" s="8">
        <f>IF('4 - Prijzen'!BV171&gt;0,'4 - Prijzen'!BV171,"")</f>
        <v>280.05555555555554</v>
      </c>
      <c r="BB167" s="8" t="str">
        <f>IF('4 - Prijzen'!BW171&gt;0,'4 - Prijzen'!BW171,"")</f>
        <v/>
      </c>
      <c r="BC167" s="8">
        <f>'4 - Prijzen'!BX171</f>
        <v>368.4017632661139</v>
      </c>
      <c r="BE167" s="11">
        <f t="shared" si="87"/>
        <v>98.783333333333346</v>
      </c>
      <c r="BF167" s="8">
        <f t="shared" si="111"/>
        <v>242.42857142857142</v>
      </c>
      <c r="BG167" s="11">
        <f t="shared" si="96"/>
        <v>280.05555555555554</v>
      </c>
      <c r="BH167" s="11"/>
      <c r="BI167" s="87">
        <f t="shared" si="82"/>
        <v>0.629</v>
      </c>
      <c r="BJ167" s="87">
        <f t="shared" si="83"/>
        <v>0.66666666666666663</v>
      </c>
      <c r="BK167" s="84">
        <f t="shared" si="81"/>
        <v>0.8763333333333333</v>
      </c>
      <c r="BL167" s="89"/>
      <c r="BM167" s="8">
        <f t="shared" si="88"/>
        <v>419331.16695555561</v>
      </c>
      <c r="BN167" s="8">
        <f t="shared" si="89"/>
        <v>78862.653405555568</v>
      </c>
      <c r="BO167" s="8">
        <f t="shared" si="90"/>
        <v>301253.60466666671</v>
      </c>
      <c r="BP167" s="8">
        <f t="shared" si="91"/>
        <v>39214.908883333337</v>
      </c>
      <c r="BR167" s="8">
        <f t="shared" si="97"/>
        <v>191628.31076190475</v>
      </c>
      <c r="BS167" s="8">
        <f t="shared" si="98"/>
        <v>763017.05557407392</v>
      </c>
      <c r="BU167" s="11">
        <f t="shared" si="92"/>
        <v>112765.65735634918</v>
      </c>
      <c r="BV167" s="11">
        <f t="shared" si="93"/>
        <v>461763.45090740721</v>
      </c>
      <c r="BX167" s="14">
        <f t="shared" si="107"/>
        <v>0.18806771263418662</v>
      </c>
      <c r="BY167" s="14">
        <f t="shared" si="108"/>
        <v>0.20374971764174385</v>
      </c>
      <c r="BZ167" s="14">
        <f t="shared" si="109"/>
        <v>0.7184145334434352</v>
      </c>
      <c r="CA167" s="14">
        <f t="shared" si="110"/>
        <v>0.70228145470973569</v>
      </c>
      <c r="CB167" s="8">
        <f t="shared" si="99"/>
        <v>599601.36578941322</v>
      </c>
      <c r="CC167" s="8">
        <f t="shared" si="100"/>
        <v>553451.84602722595</v>
      </c>
      <c r="CD167" s="8">
        <f t="shared" si="101"/>
        <v>642753.49315962079</v>
      </c>
      <c r="CE167" s="8">
        <f t="shared" si="102"/>
        <v>657519.07274592854</v>
      </c>
      <c r="CG167" s="11">
        <f t="shared" si="103"/>
        <v>553451.84602722595</v>
      </c>
      <c r="CH167" s="11">
        <f t="shared" si="104"/>
        <v>657519.07274592854</v>
      </c>
      <c r="CJ167">
        <f t="shared" si="94"/>
        <v>123.78228030334708</v>
      </c>
      <c r="CK167">
        <f t="shared" si="95"/>
        <v>132.69064681247335</v>
      </c>
      <c r="CL167">
        <f t="shared" si="105"/>
        <v>114.25512923766019</v>
      </c>
      <c r="CM167">
        <f t="shared" si="106"/>
        <v>135.73886720601331</v>
      </c>
      <c r="CN167">
        <f t="shared" si="84"/>
        <v>90</v>
      </c>
      <c r="CO167">
        <f t="shared" si="84"/>
        <v>110</v>
      </c>
      <c r="CP167" s="8">
        <f t="shared" si="85"/>
        <v>553451.84602722595</v>
      </c>
      <c r="CQ167" s="8">
        <f t="shared" si="86"/>
        <v>657519.07274592854</v>
      </c>
    </row>
    <row r="168" spans="1:95" x14ac:dyDescent="0.25">
      <c r="A168">
        <v>1760</v>
      </c>
      <c r="B168" s="8">
        <f>'2 - Eltis SlaveAssessment'!BX168</f>
        <v>2940</v>
      </c>
      <c r="C168" s="8">
        <f>'2 - Eltis SlaveAssessment'!BY168</f>
        <v>2689</v>
      </c>
      <c r="D168" s="8">
        <f>'2 - Eltis SlaveAssessment'!AT168</f>
        <v>0</v>
      </c>
      <c r="E168" s="8">
        <f>'2 - Eltis SlaveAssessment'!AU168</f>
        <v>0</v>
      </c>
      <c r="F168" s="8">
        <f>'2 - Eltis SlaveAssessment'!AV168</f>
        <v>2940</v>
      </c>
      <c r="G168" s="8">
        <f>'2 - Eltis SlaveAssessment'!AW168</f>
        <v>2689</v>
      </c>
      <c r="H168" s="8">
        <f>'2 - Eltis SlaveAssessment'!BJ168+'2 - Eltis SlaveAssessment'!BL168+'2 - Eltis SlaveAssessment'!BN168+'2 - Eltis SlaveAssessment'!BP168+'2 - Eltis SlaveAssessment'!BR168</f>
        <v>0</v>
      </c>
      <c r="I168" s="8">
        <f>'2 - Eltis SlaveAssessment'!BK168+'2 - Eltis SlaveAssessment'!BM168+'2 - Eltis SlaveAssessment'!BO168+'2 - Eltis SlaveAssessment'!BQ168+'2 - Eltis SlaveAssessment'!BS168</f>
        <v>0</v>
      </c>
      <c r="J168" s="8">
        <f>'2 - Eltis SlaveAssessment'!N168+'2 - Eltis SlaveAssessment'!P168+'2 - Eltis SlaveAssessment'!R168+'2 - Eltis SlaveAssessment'!T168+'2 - Eltis SlaveAssessment'!V168+'2 - Eltis SlaveAssessment'!X168+'2 - Eltis SlaveAssessment'!Z168+'2 - Eltis SlaveAssessment'!AB168+'2 - Eltis SlaveAssessment'!AD168+'2 - Eltis SlaveAssessment'!AF168+'2 - Eltis SlaveAssessment'!AH168+'2 - Eltis SlaveAssessment'!AJ168+'2 - Eltis SlaveAssessment'!AL168+'2 - Eltis SlaveAssessment'!AN168+'2 - Eltis SlaveAssessment'!AP168+'2 - Eltis SlaveAssessment'!AR168+'2 - Eltis SlaveAssessment'!AX168+'2 - Eltis SlaveAssessment'!AZ168+'2 - Eltis SlaveAssessment'!BB168+'2 - Eltis SlaveAssessment'!BD168+'2 - Eltis SlaveAssessment'!BF168+'2 - Eltis SlaveAssessment'!BH168</f>
        <v>0</v>
      </c>
      <c r="K168" s="8">
        <f>'2 - Eltis SlaveAssessment'!O168+'2 - Eltis SlaveAssessment'!Q168+'2 - Eltis SlaveAssessment'!S168+'2 - Eltis SlaveAssessment'!U168+'2 - Eltis SlaveAssessment'!W168+'2 - Eltis SlaveAssessment'!Y168+'2 - Eltis SlaveAssessment'!AA168+'2 - Eltis SlaveAssessment'!AC168+'2 - Eltis SlaveAssessment'!AE168+'2 - Eltis SlaveAssessment'!AG168+'2 - Eltis SlaveAssessment'!AI168+'2 - Eltis SlaveAssessment'!AK168+'2 - Eltis SlaveAssessment'!AM168+'2 - Eltis SlaveAssessment'!AO168+'2 - Eltis SlaveAssessment'!AQ168+'2 - Eltis SlaveAssessment'!AS168+'2 - Eltis SlaveAssessment'!AY168+'2 - Eltis SlaveAssessment'!BA168+'2 - Eltis SlaveAssessment'!BC168+'2 - Eltis SlaveAssessment'!BE168+'2 - Eltis SlaveAssessment'!BG168+'2 - Eltis SlaveAssessment'!BI168</f>
        <v>0</v>
      </c>
      <c r="M168" s="8">
        <f>'1 - Eltis SlaveVoyages'!GF168</f>
        <v>2942</v>
      </c>
      <c r="N168" s="8">
        <f>'1 - Eltis SlaveVoyages'!GG168</f>
        <v>2690</v>
      </c>
      <c r="O168" s="8">
        <f>'1 - Eltis SlaveVoyages'!BZ168</f>
        <v>0</v>
      </c>
      <c r="P168" s="8">
        <f>'1 - Eltis SlaveVoyages'!CA168</f>
        <v>0</v>
      </c>
      <c r="Q168" s="8">
        <f>'1 - Eltis SlaveVoyages'!CB168</f>
        <v>2942</v>
      </c>
      <c r="R168" s="8">
        <f>'1 - Eltis SlaveVoyages'!CC168</f>
        <v>2690</v>
      </c>
      <c r="S168" s="8">
        <f>'1 - Eltis SlaveVoyages'!EL168+'1 - Eltis SlaveVoyages'!EN168+'1 - Eltis SlaveVoyages'!EP168+'1 - Eltis SlaveVoyages'!ER168+'1 - Eltis SlaveVoyages'!ET168</f>
        <v>0</v>
      </c>
      <c r="T168" s="8">
        <f>'1 - Eltis SlaveVoyages'!EM168+'1 - Eltis SlaveVoyages'!EO168+'1 - Eltis SlaveVoyages'!EQ168+'1 - Eltis SlaveVoyages'!ES168+'1 - Eltis SlaveVoyages'!EU168</f>
        <v>0</v>
      </c>
      <c r="U168" s="8">
        <f>'1 - Eltis SlaveVoyages'!BR168+'1 - Eltis SlaveVoyages'!BT168+'1 - Eltis SlaveVoyages'!BV168+'1 - Eltis SlaveVoyages'!CF168+'1 - Eltis SlaveVoyages'!CH168+'1 - Eltis SlaveVoyages'!CJ168+'1 - Eltis SlaveVoyages'!CL168+'1 - Eltis SlaveVoyages'!CN168+'1 - Eltis SlaveVoyages'!CP168+'1 - Eltis SlaveVoyages'!CR168+'1 - Eltis SlaveVoyages'!CT168+'1 - Eltis SlaveVoyages'!CV168+'1 - Eltis SlaveVoyages'!CX168+'1 - Eltis SlaveVoyages'!CZ168+'1 - Eltis SlaveVoyages'!DB168+'1 - Eltis SlaveVoyages'!DD168+'1 - Eltis SlaveVoyages'!DF168+'1 - Eltis SlaveVoyages'!DH168+'1 - Eltis SlaveVoyages'!DJ168+'1 - Eltis SlaveVoyages'!DL168+'1 - Eltis SlaveVoyages'!DN168+'1 - Eltis SlaveVoyages'!DP168+'1 - Eltis SlaveVoyages'!DR168+'1 - Eltis SlaveVoyages'!DT168+'1 - Eltis SlaveVoyages'!DV168+'1 - Eltis SlaveVoyages'!DX168+'1 - Eltis SlaveVoyages'!DZ168+'1 - Eltis SlaveVoyages'!EB168+'1 - Eltis SlaveVoyages'!ED168+'1 - Eltis SlaveVoyages'!EF168+'1 - Eltis SlaveVoyages'!EH168+'1 - Eltis SlaveVoyages'!EJ168+'1 - Eltis SlaveVoyages'!FP168+'1 - Eltis SlaveVoyages'!FT168+'1 - Eltis SlaveVoyages'!FV168</f>
        <v>0</v>
      </c>
      <c r="V168" s="8">
        <f>'1 - Eltis SlaveVoyages'!BS168+'1 - Eltis SlaveVoyages'!BU168+'1 - Eltis SlaveVoyages'!BW168+'1 - Eltis SlaveVoyages'!CG168+'1 - Eltis SlaveVoyages'!CI168+'1 - Eltis SlaveVoyages'!CK168+'1 - Eltis SlaveVoyages'!CM168+'1 - Eltis SlaveVoyages'!CO168+'1 - Eltis SlaveVoyages'!CQ168+'1 - Eltis SlaveVoyages'!CS168+'1 - Eltis SlaveVoyages'!CU168+'1 - Eltis SlaveVoyages'!CW168+'1 - Eltis SlaveVoyages'!CY168+'1 - Eltis SlaveVoyages'!DA168+'1 - Eltis SlaveVoyages'!DC168+'1 - Eltis SlaveVoyages'!DE168+'1 - Eltis SlaveVoyages'!DG168+'1 - Eltis SlaveVoyages'!DI168+'1 - Eltis SlaveVoyages'!DK168+'1 - Eltis SlaveVoyages'!DM168+'1 - Eltis SlaveVoyages'!DO168+'1 - Eltis SlaveVoyages'!DQ168+'1 - Eltis SlaveVoyages'!DS168+'1 - Eltis SlaveVoyages'!DU168+'1 - Eltis SlaveVoyages'!DW168+'1 - Eltis SlaveVoyages'!DY168+'1 - Eltis SlaveVoyages'!EA168+'1 - Eltis SlaveVoyages'!EC168+'1 - Eltis SlaveVoyages'!EE168+'1 - Eltis SlaveVoyages'!EG168+'1 - Eltis SlaveVoyages'!EI168+'1 - Eltis SlaveVoyages'!EK168+'1 - Eltis SlaveVoyages'!FQ168+'1 - Eltis SlaveVoyages'!FU168+'1 - Eltis SlaveVoyages'!FW168</f>
        <v>0</v>
      </c>
      <c r="AE168" s="11">
        <f t="shared" si="68"/>
        <v>2942</v>
      </c>
      <c r="AG168" s="51">
        <f t="shared" si="69"/>
        <v>2940</v>
      </c>
      <c r="AH168" s="52">
        <f t="shared" si="70"/>
        <v>2689</v>
      </c>
      <c r="AI168" s="52">
        <f t="shared" si="71"/>
        <v>0</v>
      </c>
      <c r="AJ168" s="52">
        <f t="shared" si="72"/>
        <v>0</v>
      </c>
      <c r="AK168" s="52">
        <f t="shared" si="73"/>
        <v>2940</v>
      </c>
      <c r="AL168" s="52">
        <f t="shared" si="74"/>
        <v>2689</v>
      </c>
      <c r="AM168" s="52">
        <f t="shared" si="75"/>
        <v>0</v>
      </c>
      <c r="AN168" s="52">
        <f t="shared" si="76"/>
        <v>0</v>
      </c>
      <c r="AO168" s="52">
        <f t="shared" si="77"/>
        <v>0</v>
      </c>
      <c r="AP168" s="52">
        <f t="shared" si="78"/>
        <v>0</v>
      </c>
      <c r="AQ168" s="52">
        <f t="shared" si="79"/>
        <v>0</v>
      </c>
      <c r="AR168" s="56">
        <f t="shared" si="80"/>
        <v>0</v>
      </c>
      <c r="AT168" s="8">
        <f>IF('4 - Prijzen'!O172&gt;0,'4 - Prijzen'!O172,"")</f>
        <v>100.53846153846153</v>
      </c>
      <c r="AU168" s="8" t="str">
        <f>IF('4 - Prijzen'!P172&gt;0,'4 - Prijzen'!P172,"")</f>
        <v/>
      </c>
      <c r="AV168" s="8">
        <f>IF('4 - Prijzen'!BC172&gt;0,'4 - Prijzen'!BC172,"")</f>
        <v>252</v>
      </c>
      <c r="AW168" s="8" t="str">
        <f>IF('4 - Prijzen'!BD172&gt;0,'4 - Prijzen'!BD172,"")</f>
        <v/>
      </c>
      <c r="AX168" s="8">
        <f>IF('4 - Prijzen'!BE172&gt;0,'4 - Prijzen'!BE172,"")</f>
        <v>292.99867613208255</v>
      </c>
      <c r="AY168" s="8">
        <f>IF('4 - Prijzen'!BF172&gt;0,'4 - Prijzen'!BF172,"")</f>
        <v>346.78994238206576</v>
      </c>
      <c r="AZ168" s="8">
        <f>IF('4 - Prijzen'!BG172&gt;0,'4 - Prijzen'!BG172,"")</f>
        <v>237.81029827043955</v>
      </c>
      <c r="BA168" s="8">
        <f>IF('4 - Prijzen'!BV172&gt;0,'4 - Prijzen'!BV172,"")</f>
        <v>278.06666666666666</v>
      </c>
      <c r="BB168" s="8" t="str">
        <f>IF('4 - Prijzen'!BW172&gt;0,'4 - Prijzen'!BW172,"")</f>
        <v/>
      </c>
      <c r="BC168" s="8">
        <f>'4 - Prijzen'!BX172</f>
        <v>366.07866606026192</v>
      </c>
      <c r="BE168" s="11">
        <f t="shared" si="87"/>
        <v>100.53846153846153</v>
      </c>
      <c r="BF168" s="8">
        <f t="shared" si="111"/>
        <v>252</v>
      </c>
      <c r="BG168" s="11">
        <f t="shared" si="96"/>
        <v>278.06666666666666</v>
      </c>
      <c r="BH168" s="11"/>
      <c r="BI168" s="87">
        <f t="shared" si="82"/>
        <v>0.629</v>
      </c>
      <c r="BJ168" s="87">
        <f t="shared" si="83"/>
        <v>0.66666666666666663</v>
      </c>
      <c r="BK168" s="84">
        <f t="shared" si="81"/>
        <v>0.8763333333333333</v>
      </c>
      <c r="BL168" s="89"/>
      <c r="BM168" s="8">
        <f t="shared" si="88"/>
        <v>259029.30307692304</v>
      </c>
      <c r="BN168" s="8">
        <f t="shared" si="89"/>
        <v>0</v>
      </c>
      <c r="BO168" s="8">
        <f t="shared" si="90"/>
        <v>259029.30307692304</v>
      </c>
      <c r="BP168" s="8">
        <f t="shared" si="91"/>
        <v>0</v>
      </c>
      <c r="BR168" s="8">
        <f t="shared" si="97"/>
        <v>0</v>
      </c>
      <c r="BS168" s="8">
        <f t="shared" si="98"/>
        <v>655253.07002222212</v>
      </c>
      <c r="BU168" s="11">
        <f t="shared" si="92"/>
        <v>0</v>
      </c>
      <c r="BV168" s="11">
        <f t="shared" si="93"/>
        <v>396223.76694529911</v>
      </c>
      <c r="BX168" s="14">
        <f t="shared" si="107"/>
        <v>0</v>
      </c>
      <c r="BY168" s="14">
        <f t="shared" si="108"/>
        <v>0</v>
      </c>
      <c r="BZ168" s="14">
        <f t="shared" si="109"/>
        <v>1</v>
      </c>
      <c r="CA168" s="14">
        <f t="shared" si="110"/>
        <v>1</v>
      </c>
      <c r="CB168" s="8" t="str">
        <f t="shared" si="99"/>
        <v/>
      </c>
      <c r="CC168" s="8" t="str">
        <f t="shared" si="100"/>
        <v/>
      </c>
      <c r="CD168" s="8">
        <f t="shared" si="101"/>
        <v>396223.76694529911</v>
      </c>
      <c r="CE168" s="8">
        <f t="shared" si="102"/>
        <v>396223.76694529911</v>
      </c>
      <c r="CG168" s="11">
        <f t="shared" si="103"/>
        <v>396223.76694529911</v>
      </c>
      <c r="CH168" s="11">
        <f t="shared" si="104"/>
        <v>396223.76694529911</v>
      </c>
      <c r="CJ168" t="str">
        <f t="shared" si="94"/>
        <v/>
      </c>
      <c r="CK168">
        <f t="shared" si="95"/>
        <v>134.76998875690447</v>
      </c>
      <c r="CL168">
        <f t="shared" si="105"/>
        <v>134.76998875690447</v>
      </c>
      <c r="CM168">
        <f t="shared" si="106"/>
        <v>134.76998875690447</v>
      </c>
      <c r="CN168">
        <f t="shared" si="84"/>
        <v>90</v>
      </c>
      <c r="CO168">
        <f t="shared" si="84"/>
        <v>110</v>
      </c>
      <c r="CP168" s="8">
        <f t="shared" si="85"/>
        <v>396223.76694529911</v>
      </c>
      <c r="CQ168" s="8">
        <f t="shared" si="86"/>
        <v>396223.76694529911</v>
      </c>
    </row>
    <row r="169" spans="1:95" x14ac:dyDescent="0.25">
      <c r="A169">
        <v>1761</v>
      </c>
      <c r="B169" s="8">
        <f>'2 - Eltis SlaveAssessment'!BX169</f>
        <v>5135</v>
      </c>
      <c r="C169" s="8">
        <f>'2 - Eltis SlaveAssessment'!BY169</f>
        <v>4500</v>
      </c>
      <c r="D169" s="8">
        <f>'2 - Eltis SlaveAssessment'!AT169</f>
        <v>1209</v>
      </c>
      <c r="E169" s="8">
        <f>'2 - Eltis SlaveAssessment'!AU169</f>
        <v>986</v>
      </c>
      <c r="F169" s="8">
        <f>'2 - Eltis SlaveAssessment'!AV169</f>
        <v>3926</v>
      </c>
      <c r="G169" s="8">
        <f>'2 - Eltis SlaveAssessment'!AW169</f>
        <v>3514</v>
      </c>
      <c r="H169" s="8">
        <f>'2 - Eltis SlaveAssessment'!BJ169+'2 - Eltis SlaveAssessment'!BL169+'2 - Eltis SlaveAssessment'!BN169+'2 - Eltis SlaveAssessment'!BP169+'2 - Eltis SlaveAssessment'!BR169</f>
        <v>0</v>
      </c>
      <c r="I169" s="8">
        <f>'2 - Eltis SlaveAssessment'!BK169+'2 - Eltis SlaveAssessment'!BM169+'2 - Eltis SlaveAssessment'!BO169+'2 - Eltis SlaveAssessment'!BQ169+'2 - Eltis SlaveAssessment'!BS169</f>
        <v>0</v>
      </c>
      <c r="J169" s="8">
        <f>'2 - Eltis SlaveAssessment'!N169+'2 - Eltis SlaveAssessment'!P169+'2 - Eltis SlaveAssessment'!R169+'2 - Eltis SlaveAssessment'!T169+'2 - Eltis SlaveAssessment'!V169+'2 - Eltis SlaveAssessment'!X169+'2 - Eltis SlaveAssessment'!Z169+'2 - Eltis SlaveAssessment'!AB169+'2 - Eltis SlaveAssessment'!AD169+'2 - Eltis SlaveAssessment'!AF169+'2 - Eltis SlaveAssessment'!AH169+'2 - Eltis SlaveAssessment'!AJ169+'2 - Eltis SlaveAssessment'!AL169+'2 - Eltis SlaveAssessment'!AN169+'2 - Eltis SlaveAssessment'!AP169+'2 - Eltis SlaveAssessment'!AR169+'2 - Eltis SlaveAssessment'!AX169+'2 - Eltis SlaveAssessment'!AZ169+'2 - Eltis SlaveAssessment'!BB169+'2 - Eltis SlaveAssessment'!BD169+'2 - Eltis SlaveAssessment'!BF169+'2 - Eltis SlaveAssessment'!BH169</f>
        <v>0</v>
      </c>
      <c r="K169" s="8">
        <f>'2 - Eltis SlaveAssessment'!O169+'2 - Eltis SlaveAssessment'!Q169+'2 - Eltis SlaveAssessment'!S169+'2 - Eltis SlaveAssessment'!U169+'2 - Eltis SlaveAssessment'!W169+'2 - Eltis SlaveAssessment'!Y169+'2 - Eltis SlaveAssessment'!AA169+'2 - Eltis SlaveAssessment'!AC169+'2 - Eltis SlaveAssessment'!AE169+'2 - Eltis SlaveAssessment'!AG169+'2 - Eltis SlaveAssessment'!AI169+'2 - Eltis SlaveAssessment'!AK169+'2 - Eltis SlaveAssessment'!AM169+'2 - Eltis SlaveAssessment'!AO169+'2 - Eltis SlaveAssessment'!AQ169+'2 - Eltis SlaveAssessment'!AS169+'2 - Eltis SlaveAssessment'!AY169+'2 - Eltis SlaveAssessment'!BA169+'2 - Eltis SlaveAssessment'!BC169+'2 - Eltis SlaveAssessment'!BE169+'2 - Eltis SlaveAssessment'!BG169+'2 - Eltis SlaveAssessment'!BI169</f>
        <v>0</v>
      </c>
      <c r="M169" s="8">
        <f>'1 - Eltis SlaveVoyages'!GF169</f>
        <v>4029</v>
      </c>
      <c r="N169" s="8">
        <f>'1 - Eltis SlaveVoyages'!GG169</f>
        <v>3484</v>
      </c>
      <c r="O169" s="8">
        <f>'1 - Eltis SlaveVoyages'!BZ169</f>
        <v>836</v>
      </c>
      <c r="P169" s="8">
        <f>'1 - Eltis SlaveVoyages'!CA169</f>
        <v>654</v>
      </c>
      <c r="Q169" s="8">
        <f>'1 - Eltis SlaveVoyages'!CB169</f>
        <v>3193</v>
      </c>
      <c r="R169" s="8">
        <f>'1 - Eltis SlaveVoyages'!CC169</f>
        <v>2830</v>
      </c>
      <c r="S169" s="8">
        <f>'1 - Eltis SlaveVoyages'!EL169+'1 - Eltis SlaveVoyages'!EN169+'1 - Eltis SlaveVoyages'!EP169+'1 - Eltis SlaveVoyages'!ER169+'1 - Eltis SlaveVoyages'!ET169</f>
        <v>0</v>
      </c>
      <c r="T169" s="8">
        <f>'1 - Eltis SlaveVoyages'!EM169+'1 - Eltis SlaveVoyages'!EO169+'1 - Eltis SlaveVoyages'!EQ169+'1 - Eltis SlaveVoyages'!ES169+'1 - Eltis SlaveVoyages'!EU169</f>
        <v>0</v>
      </c>
      <c r="U169" s="8">
        <f>'1 - Eltis SlaveVoyages'!BR169+'1 - Eltis SlaveVoyages'!BT169+'1 - Eltis SlaveVoyages'!BV169+'1 - Eltis SlaveVoyages'!CF169+'1 - Eltis SlaveVoyages'!CH169+'1 - Eltis SlaveVoyages'!CJ169+'1 - Eltis SlaveVoyages'!CL169+'1 - Eltis SlaveVoyages'!CN169+'1 - Eltis SlaveVoyages'!CP169+'1 - Eltis SlaveVoyages'!CR169+'1 - Eltis SlaveVoyages'!CT169+'1 - Eltis SlaveVoyages'!CV169+'1 - Eltis SlaveVoyages'!CX169+'1 - Eltis SlaveVoyages'!CZ169+'1 - Eltis SlaveVoyages'!DB169+'1 - Eltis SlaveVoyages'!DD169+'1 - Eltis SlaveVoyages'!DF169+'1 - Eltis SlaveVoyages'!DH169+'1 - Eltis SlaveVoyages'!DJ169+'1 - Eltis SlaveVoyages'!DL169+'1 - Eltis SlaveVoyages'!DN169+'1 - Eltis SlaveVoyages'!DP169+'1 - Eltis SlaveVoyages'!DR169+'1 - Eltis SlaveVoyages'!DT169+'1 - Eltis SlaveVoyages'!DV169+'1 - Eltis SlaveVoyages'!DX169+'1 - Eltis SlaveVoyages'!DZ169+'1 - Eltis SlaveVoyages'!EB169+'1 - Eltis SlaveVoyages'!ED169+'1 - Eltis SlaveVoyages'!EF169+'1 - Eltis SlaveVoyages'!EH169+'1 - Eltis SlaveVoyages'!EJ169+'1 - Eltis SlaveVoyages'!FP169+'1 - Eltis SlaveVoyages'!FT169+'1 - Eltis SlaveVoyages'!FV169</f>
        <v>0</v>
      </c>
      <c r="V169" s="8">
        <f>'1 - Eltis SlaveVoyages'!BS169+'1 - Eltis SlaveVoyages'!BU169+'1 - Eltis SlaveVoyages'!BW169+'1 - Eltis SlaveVoyages'!CG169+'1 - Eltis SlaveVoyages'!CI169+'1 - Eltis SlaveVoyages'!CK169+'1 - Eltis SlaveVoyages'!CM169+'1 - Eltis SlaveVoyages'!CO169+'1 - Eltis SlaveVoyages'!CQ169+'1 - Eltis SlaveVoyages'!CS169+'1 - Eltis SlaveVoyages'!CU169+'1 - Eltis SlaveVoyages'!CW169+'1 - Eltis SlaveVoyages'!CY169+'1 - Eltis SlaveVoyages'!DA169+'1 - Eltis SlaveVoyages'!DC169+'1 - Eltis SlaveVoyages'!DE169+'1 - Eltis SlaveVoyages'!DG169+'1 - Eltis SlaveVoyages'!DI169+'1 - Eltis SlaveVoyages'!DK169+'1 - Eltis SlaveVoyages'!DM169+'1 - Eltis SlaveVoyages'!DO169+'1 - Eltis SlaveVoyages'!DQ169+'1 - Eltis SlaveVoyages'!DS169+'1 - Eltis SlaveVoyages'!DU169+'1 - Eltis SlaveVoyages'!DW169+'1 - Eltis SlaveVoyages'!DY169+'1 - Eltis SlaveVoyages'!EA169+'1 - Eltis SlaveVoyages'!EC169+'1 - Eltis SlaveVoyages'!EE169+'1 - Eltis SlaveVoyages'!EG169+'1 - Eltis SlaveVoyages'!EI169+'1 - Eltis SlaveVoyages'!EK169+'1 - Eltis SlaveVoyages'!FQ169+'1 - Eltis SlaveVoyages'!FU169+'1 - Eltis SlaveVoyages'!FW169</f>
        <v>0</v>
      </c>
      <c r="AE169" s="11">
        <f t="shared" si="68"/>
        <v>4029</v>
      </c>
      <c r="AG169" s="51">
        <f t="shared" si="69"/>
        <v>5135</v>
      </c>
      <c r="AH169" s="52">
        <f t="shared" si="70"/>
        <v>4500</v>
      </c>
      <c r="AI169" s="52">
        <f t="shared" si="71"/>
        <v>1209</v>
      </c>
      <c r="AJ169" s="52">
        <f t="shared" si="72"/>
        <v>986</v>
      </c>
      <c r="AK169" s="52">
        <f t="shared" si="73"/>
        <v>3926</v>
      </c>
      <c r="AL169" s="52">
        <f t="shared" si="74"/>
        <v>3514</v>
      </c>
      <c r="AM169" s="52">
        <f t="shared" si="75"/>
        <v>0</v>
      </c>
      <c r="AN169" s="52">
        <f t="shared" si="76"/>
        <v>0</v>
      </c>
      <c r="AO169" s="52">
        <f t="shared" si="77"/>
        <v>0</v>
      </c>
      <c r="AP169" s="52">
        <f t="shared" si="78"/>
        <v>0</v>
      </c>
      <c r="AQ169" s="52">
        <f t="shared" si="79"/>
        <v>0</v>
      </c>
      <c r="AR169" s="56">
        <f t="shared" si="80"/>
        <v>0</v>
      </c>
      <c r="AT169" s="8">
        <f>IF('4 - Prijzen'!O173&gt;0,'4 - Prijzen'!O173,"")</f>
        <v>100.28</v>
      </c>
      <c r="AU169" s="8" t="str">
        <f>IF('4 - Prijzen'!P173&gt;0,'4 - Prijzen'!P173,"")</f>
        <v/>
      </c>
      <c r="AV169" s="8">
        <f>IF('4 - Prijzen'!BC173&gt;0,'4 - Prijzen'!BC173,"")</f>
        <v>252</v>
      </c>
      <c r="AW169" s="8" t="str">
        <f>IF('4 - Prijzen'!BD173&gt;0,'4 - Prijzen'!BD173,"")</f>
        <v/>
      </c>
      <c r="AX169" s="8">
        <f>IF('4 - Prijzen'!BE173&gt;0,'4 - Prijzen'!BE173,"")</f>
        <v>292.99867613208255</v>
      </c>
      <c r="AY169" s="8">
        <f>IF('4 - Prijzen'!BF173&gt;0,'4 - Prijzen'!BF173,"")</f>
        <v>339.72998567509501</v>
      </c>
      <c r="AZ169" s="8">
        <f>IF('4 - Prijzen'!BG173&gt;0,'4 - Prijzen'!BG173,"")</f>
        <v>235.9276431485807</v>
      </c>
      <c r="BA169" s="8">
        <f>IF('4 - Prijzen'!BV173&gt;0,'4 - Prijzen'!BV173,"")</f>
        <v>285.8</v>
      </c>
      <c r="BB169" s="8" t="str">
        <f>IF('4 - Prijzen'!BW173&gt;0,'4 - Prijzen'!BW173,"")</f>
        <v/>
      </c>
      <c r="BC169" s="8">
        <f>'4 - Prijzen'!BX173</f>
        <v>376.54807653969726</v>
      </c>
      <c r="BE169" s="11">
        <f t="shared" si="87"/>
        <v>100.28</v>
      </c>
      <c r="BF169" s="8">
        <f t="shared" si="111"/>
        <v>252</v>
      </c>
      <c r="BG169" s="11">
        <f t="shared" si="96"/>
        <v>285.8</v>
      </c>
      <c r="BH169" s="11"/>
      <c r="BI169" s="87">
        <f t="shared" si="82"/>
        <v>0.629</v>
      </c>
      <c r="BJ169" s="87">
        <f t="shared" si="83"/>
        <v>0.66666666666666663</v>
      </c>
      <c r="BK169" s="84">
        <f t="shared" si="81"/>
        <v>0.8763333333333333</v>
      </c>
      <c r="BL169" s="89"/>
      <c r="BM169" s="8">
        <f t="shared" si="88"/>
        <v>451257.15873333329</v>
      </c>
      <c r="BN169" s="8">
        <f t="shared" si="89"/>
        <v>106245.35636000001</v>
      </c>
      <c r="BO169" s="8">
        <f t="shared" si="90"/>
        <v>345011.80237333337</v>
      </c>
      <c r="BP169" s="8">
        <f t="shared" si="91"/>
        <v>0</v>
      </c>
      <c r="BR169" s="8">
        <f t="shared" si="97"/>
        <v>217744.296</v>
      </c>
      <c r="BS169" s="8">
        <f t="shared" si="98"/>
        <v>880102.61826666666</v>
      </c>
      <c r="BU169" s="11">
        <f t="shared" si="92"/>
        <v>111498.93964</v>
      </c>
      <c r="BV169" s="11">
        <f t="shared" si="93"/>
        <v>535090.81589333329</v>
      </c>
      <c r="BX169" s="14">
        <f t="shared" si="107"/>
        <v>0.23544303797468355</v>
      </c>
      <c r="BY169" s="14">
        <f t="shared" si="108"/>
        <v>0.21911111111111112</v>
      </c>
      <c r="BZ169" s="14">
        <f t="shared" si="109"/>
        <v>0.76455696202531642</v>
      </c>
      <c r="CA169" s="14">
        <f t="shared" si="110"/>
        <v>0.78088888888888885</v>
      </c>
      <c r="CB169" s="8">
        <f t="shared" si="99"/>
        <v>473570.76513763436</v>
      </c>
      <c r="CC169" s="8">
        <f t="shared" si="100"/>
        <v>508869.39997971599</v>
      </c>
      <c r="CD169" s="8">
        <f t="shared" si="101"/>
        <v>699870.43800618104</v>
      </c>
      <c r="CE169" s="8">
        <f t="shared" si="102"/>
        <v>685232.97425156517</v>
      </c>
      <c r="CG169" s="11">
        <f t="shared" si="103"/>
        <v>473570.76513763436</v>
      </c>
      <c r="CH169" s="11">
        <f t="shared" si="104"/>
        <v>699870.43800618104</v>
      </c>
      <c r="CJ169">
        <f t="shared" si="94"/>
        <v>92.224102266335805</v>
      </c>
      <c r="CK169">
        <f t="shared" si="95"/>
        <v>136.29414566819491</v>
      </c>
      <c r="CL169">
        <f t="shared" si="105"/>
        <v>92.224102266335805</v>
      </c>
      <c r="CM169">
        <f t="shared" si="106"/>
        <v>136.29414566819494</v>
      </c>
      <c r="CN169">
        <f t="shared" si="84"/>
        <v>90</v>
      </c>
      <c r="CO169">
        <f t="shared" si="84"/>
        <v>110</v>
      </c>
      <c r="CP169" s="8">
        <f t="shared" si="85"/>
        <v>473570.76513763436</v>
      </c>
      <c r="CQ169" s="8">
        <f t="shared" si="86"/>
        <v>699870.43800618104</v>
      </c>
    </row>
    <row r="170" spans="1:95" x14ac:dyDescent="0.25">
      <c r="A170">
        <v>1762</v>
      </c>
      <c r="B170" s="8">
        <f>'2 - Eltis SlaveAssessment'!BX170</f>
        <v>5874</v>
      </c>
      <c r="C170" s="8">
        <f>'2 - Eltis SlaveAssessment'!BY170</f>
        <v>5330</v>
      </c>
      <c r="D170" s="8">
        <f>'2 - Eltis SlaveAssessment'!AT170</f>
        <v>1048</v>
      </c>
      <c r="E170" s="8">
        <f>'2 - Eltis SlaveAssessment'!AU170</f>
        <v>987</v>
      </c>
      <c r="F170" s="8">
        <f>'2 - Eltis SlaveAssessment'!AV170</f>
        <v>4826</v>
      </c>
      <c r="G170" s="8">
        <f>'2 - Eltis SlaveAssessment'!AW170</f>
        <v>4343</v>
      </c>
      <c r="H170" s="8">
        <f>'2 - Eltis SlaveAssessment'!BJ170+'2 - Eltis SlaveAssessment'!BL170+'2 - Eltis SlaveAssessment'!BN170+'2 - Eltis SlaveAssessment'!BP170+'2 - Eltis SlaveAssessment'!BR170</f>
        <v>0</v>
      </c>
      <c r="I170" s="8">
        <f>'2 - Eltis SlaveAssessment'!BK170+'2 - Eltis SlaveAssessment'!BM170+'2 - Eltis SlaveAssessment'!BO170+'2 - Eltis SlaveAssessment'!BQ170+'2 - Eltis SlaveAssessment'!BS170</f>
        <v>0</v>
      </c>
      <c r="J170" s="8">
        <f>'2 - Eltis SlaveAssessment'!N170+'2 - Eltis SlaveAssessment'!P170+'2 - Eltis SlaveAssessment'!R170+'2 - Eltis SlaveAssessment'!T170+'2 - Eltis SlaveAssessment'!V170+'2 - Eltis SlaveAssessment'!X170+'2 - Eltis SlaveAssessment'!Z170+'2 - Eltis SlaveAssessment'!AB170+'2 - Eltis SlaveAssessment'!AD170+'2 - Eltis SlaveAssessment'!AF170+'2 - Eltis SlaveAssessment'!AH170+'2 - Eltis SlaveAssessment'!AJ170+'2 - Eltis SlaveAssessment'!AL170+'2 - Eltis SlaveAssessment'!AN170+'2 - Eltis SlaveAssessment'!AP170+'2 - Eltis SlaveAssessment'!AR170+'2 - Eltis SlaveAssessment'!AX170+'2 - Eltis SlaveAssessment'!AZ170+'2 - Eltis SlaveAssessment'!BB170+'2 - Eltis SlaveAssessment'!BD170+'2 - Eltis SlaveAssessment'!BF170+'2 - Eltis SlaveAssessment'!BH170</f>
        <v>0</v>
      </c>
      <c r="K170" s="8">
        <f>'2 - Eltis SlaveAssessment'!O170+'2 - Eltis SlaveAssessment'!Q170+'2 - Eltis SlaveAssessment'!S170+'2 - Eltis SlaveAssessment'!U170+'2 - Eltis SlaveAssessment'!W170+'2 - Eltis SlaveAssessment'!Y170+'2 - Eltis SlaveAssessment'!AA170+'2 - Eltis SlaveAssessment'!AC170+'2 - Eltis SlaveAssessment'!AE170+'2 - Eltis SlaveAssessment'!AG170+'2 - Eltis SlaveAssessment'!AI170+'2 - Eltis SlaveAssessment'!AK170+'2 - Eltis SlaveAssessment'!AM170+'2 - Eltis SlaveAssessment'!AO170+'2 - Eltis SlaveAssessment'!AQ170+'2 - Eltis SlaveAssessment'!AS170+'2 - Eltis SlaveAssessment'!AY170+'2 - Eltis SlaveAssessment'!BA170+'2 - Eltis SlaveAssessment'!BC170+'2 - Eltis SlaveAssessment'!BE170+'2 - Eltis SlaveAssessment'!BG170+'2 - Eltis SlaveAssessment'!BI170</f>
        <v>0</v>
      </c>
      <c r="M170" s="8">
        <f>'1 - Eltis SlaveVoyages'!GF170</f>
        <v>5254</v>
      </c>
      <c r="N170" s="8">
        <f>'1 - Eltis SlaveVoyages'!GG170</f>
        <v>4760</v>
      </c>
      <c r="O170" s="8">
        <f>'1 - Eltis SlaveVoyages'!BZ170</f>
        <v>937</v>
      </c>
      <c r="P170" s="8">
        <f>'1 - Eltis SlaveVoyages'!CA170</f>
        <v>881</v>
      </c>
      <c r="Q170" s="8">
        <f>'1 - Eltis SlaveVoyages'!CB170</f>
        <v>4317</v>
      </c>
      <c r="R170" s="8">
        <f>'1 - Eltis SlaveVoyages'!CC170</f>
        <v>3879</v>
      </c>
      <c r="S170" s="8">
        <f>'1 - Eltis SlaveVoyages'!EL170+'1 - Eltis SlaveVoyages'!EN170+'1 - Eltis SlaveVoyages'!EP170+'1 - Eltis SlaveVoyages'!ER170+'1 - Eltis SlaveVoyages'!ET170</f>
        <v>0</v>
      </c>
      <c r="T170" s="8">
        <f>'1 - Eltis SlaveVoyages'!EM170+'1 - Eltis SlaveVoyages'!EO170+'1 - Eltis SlaveVoyages'!EQ170+'1 - Eltis SlaveVoyages'!ES170+'1 - Eltis SlaveVoyages'!EU170</f>
        <v>0</v>
      </c>
      <c r="U170" s="8">
        <f>'1 - Eltis SlaveVoyages'!BR170+'1 - Eltis SlaveVoyages'!BT170+'1 - Eltis SlaveVoyages'!BV170+'1 - Eltis SlaveVoyages'!CF170+'1 - Eltis SlaveVoyages'!CH170+'1 - Eltis SlaveVoyages'!CJ170+'1 - Eltis SlaveVoyages'!CL170+'1 - Eltis SlaveVoyages'!CN170+'1 - Eltis SlaveVoyages'!CP170+'1 - Eltis SlaveVoyages'!CR170+'1 - Eltis SlaveVoyages'!CT170+'1 - Eltis SlaveVoyages'!CV170+'1 - Eltis SlaveVoyages'!CX170+'1 - Eltis SlaveVoyages'!CZ170+'1 - Eltis SlaveVoyages'!DB170+'1 - Eltis SlaveVoyages'!DD170+'1 - Eltis SlaveVoyages'!DF170+'1 - Eltis SlaveVoyages'!DH170+'1 - Eltis SlaveVoyages'!DJ170+'1 - Eltis SlaveVoyages'!DL170+'1 - Eltis SlaveVoyages'!DN170+'1 - Eltis SlaveVoyages'!DP170+'1 - Eltis SlaveVoyages'!DR170+'1 - Eltis SlaveVoyages'!DT170+'1 - Eltis SlaveVoyages'!DV170+'1 - Eltis SlaveVoyages'!DX170+'1 - Eltis SlaveVoyages'!DZ170+'1 - Eltis SlaveVoyages'!EB170+'1 - Eltis SlaveVoyages'!ED170+'1 - Eltis SlaveVoyages'!EF170+'1 - Eltis SlaveVoyages'!EH170+'1 - Eltis SlaveVoyages'!EJ170+'1 - Eltis SlaveVoyages'!FP170+'1 - Eltis SlaveVoyages'!FT170+'1 - Eltis SlaveVoyages'!FV170</f>
        <v>0</v>
      </c>
      <c r="V170" s="8">
        <f>'1 - Eltis SlaveVoyages'!BS170+'1 - Eltis SlaveVoyages'!BU170+'1 - Eltis SlaveVoyages'!BW170+'1 - Eltis SlaveVoyages'!CG170+'1 - Eltis SlaveVoyages'!CI170+'1 - Eltis SlaveVoyages'!CK170+'1 - Eltis SlaveVoyages'!CM170+'1 - Eltis SlaveVoyages'!CO170+'1 - Eltis SlaveVoyages'!CQ170+'1 - Eltis SlaveVoyages'!CS170+'1 - Eltis SlaveVoyages'!CU170+'1 - Eltis SlaveVoyages'!CW170+'1 - Eltis SlaveVoyages'!CY170+'1 - Eltis SlaveVoyages'!DA170+'1 - Eltis SlaveVoyages'!DC170+'1 - Eltis SlaveVoyages'!DE170+'1 - Eltis SlaveVoyages'!DG170+'1 - Eltis SlaveVoyages'!DI170+'1 - Eltis SlaveVoyages'!DK170+'1 - Eltis SlaveVoyages'!DM170+'1 - Eltis SlaveVoyages'!DO170+'1 - Eltis SlaveVoyages'!DQ170+'1 - Eltis SlaveVoyages'!DS170+'1 - Eltis SlaveVoyages'!DU170+'1 - Eltis SlaveVoyages'!DW170+'1 - Eltis SlaveVoyages'!DY170+'1 - Eltis SlaveVoyages'!EA170+'1 - Eltis SlaveVoyages'!EC170+'1 - Eltis SlaveVoyages'!EE170+'1 - Eltis SlaveVoyages'!EG170+'1 - Eltis SlaveVoyages'!EI170+'1 - Eltis SlaveVoyages'!EK170+'1 - Eltis SlaveVoyages'!FQ170+'1 - Eltis SlaveVoyages'!FU170+'1 - Eltis SlaveVoyages'!FW170</f>
        <v>0</v>
      </c>
      <c r="AE170" s="11">
        <f t="shared" si="68"/>
        <v>5254</v>
      </c>
      <c r="AG170" s="51">
        <f t="shared" si="69"/>
        <v>5874</v>
      </c>
      <c r="AH170" s="52">
        <f t="shared" si="70"/>
        <v>5330</v>
      </c>
      <c r="AI170" s="52">
        <f t="shared" si="71"/>
        <v>1048</v>
      </c>
      <c r="AJ170" s="52">
        <f t="shared" si="72"/>
        <v>987</v>
      </c>
      <c r="AK170" s="52">
        <f t="shared" si="73"/>
        <v>4826</v>
      </c>
      <c r="AL170" s="52">
        <f t="shared" si="74"/>
        <v>4343</v>
      </c>
      <c r="AM170" s="52">
        <f t="shared" si="75"/>
        <v>0</v>
      </c>
      <c r="AN170" s="52">
        <f t="shared" si="76"/>
        <v>0</v>
      </c>
      <c r="AO170" s="52">
        <f t="shared" si="77"/>
        <v>0</v>
      </c>
      <c r="AP170" s="52">
        <f t="shared" si="78"/>
        <v>0</v>
      </c>
      <c r="AQ170" s="52">
        <f t="shared" si="79"/>
        <v>0</v>
      </c>
      <c r="AR170" s="56">
        <f t="shared" si="80"/>
        <v>0</v>
      </c>
      <c r="AT170" s="8">
        <f>IF('4 - Prijzen'!O174&gt;0,'4 - Prijzen'!O174,"")</f>
        <v>101.88148148148149</v>
      </c>
      <c r="AU170" s="8" t="str">
        <f>IF('4 - Prijzen'!P174&gt;0,'4 - Prijzen'!P174,"")</f>
        <v/>
      </c>
      <c r="AV170" s="8">
        <f>IF('4 - Prijzen'!BC174&gt;0,'4 - Prijzen'!BC174,"")</f>
        <v>256.28571428571428</v>
      </c>
      <c r="AW170" s="8" t="str">
        <f>IF('4 - Prijzen'!BD174&gt;0,'4 - Prijzen'!BD174,"")</f>
        <v/>
      </c>
      <c r="AX170" s="8">
        <f>IF('4 - Prijzen'!BE174&gt;0,'4 - Prijzen'!BE174,"")</f>
        <v>293.75552054528316</v>
      </c>
      <c r="AY170" s="8">
        <f>IF('4 - Prijzen'!BF174&gt;0,'4 - Prijzen'!BF174,"")</f>
        <v>351.0666409823524</v>
      </c>
      <c r="AZ170" s="8">
        <f>IF('4 - Prijzen'!BG174&gt;0,'4 - Prijzen'!BG174,"")</f>
        <v>240.29543355022662</v>
      </c>
      <c r="BA170" s="8">
        <f>IF('4 - Prijzen'!BV174&gt;0,'4 - Prijzen'!BV174,"")</f>
        <v>288.35294117647061</v>
      </c>
      <c r="BB170" s="8" t="str">
        <f>IF('4 - Prijzen'!BW174&gt;0,'4 - Prijzen'!BW174,"")</f>
        <v/>
      </c>
      <c r="BC170" s="8">
        <f>'4 - Prijzen'!BX174</f>
        <v>381.69336599789682</v>
      </c>
      <c r="BE170" s="11">
        <f t="shared" si="87"/>
        <v>101.88148148148149</v>
      </c>
      <c r="BF170" s="8">
        <f t="shared" si="111"/>
        <v>256.28571428571428</v>
      </c>
      <c r="BG170" s="11">
        <f t="shared" si="96"/>
        <v>288.35294117647061</v>
      </c>
      <c r="BH170" s="11"/>
      <c r="BI170" s="87">
        <f t="shared" si="82"/>
        <v>0.629</v>
      </c>
      <c r="BJ170" s="87">
        <f t="shared" si="83"/>
        <v>0.66666666666666663</v>
      </c>
      <c r="BK170" s="84">
        <f t="shared" si="81"/>
        <v>0.8763333333333333</v>
      </c>
      <c r="BL170" s="89"/>
      <c r="BM170" s="8">
        <f t="shared" si="88"/>
        <v>524443.28020740743</v>
      </c>
      <c r="BN170" s="8">
        <f t="shared" si="89"/>
        <v>93567.680908641967</v>
      </c>
      <c r="BO170" s="8">
        <f t="shared" si="90"/>
        <v>430875.59929876542</v>
      </c>
      <c r="BP170" s="8">
        <f t="shared" si="91"/>
        <v>0</v>
      </c>
      <c r="BR170" s="8">
        <f t="shared" si="97"/>
        <v>221672.022</v>
      </c>
      <c r="BS170" s="8">
        <f t="shared" si="98"/>
        <v>1097446.9763529412</v>
      </c>
      <c r="BU170" s="11">
        <f t="shared" si="92"/>
        <v>128104.34109135803</v>
      </c>
      <c r="BV170" s="11">
        <f t="shared" si="93"/>
        <v>666571.37705417583</v>
      </c>
      <c r="BX170" s="14">
        <f t="shared" si="107"/>
        <v>0.1784133469526728</v>
      </c>
      <c r="BY170" s="14">
        <f t="shared" si="108"/>
        <v>0.18517823639774858</v>
      </c>
      <c r="BZ170" s="14">
        <f t="shared" si="109"/>
        <v>0.82158665304732725</v>
      </c>
      <c r="CA170" s="14">
        <f t="shared" si="110"/>
        <v>0.81482176360225145</v>
      </c>
      <c r="CB170" s="8">
        <f t="shared" si="99"/>
        <v>718019.94233839412</v>
      </c>
      <c r="CC170" s="8">
        <f t="shared" si="100"/>
        <v>691789.40021979564</v>
      </c>
      <c r="CD170" s="8">
        <f t="shared" si="101"/>
        <v>811322.06150356994</v>
      </c>
      <c r="CE170" s="8">
        <f t="shared" si="102"/>
        <v>818057.89539460209</v>
      </c>
      <c r="CG170" s="11">
        <f t="shared" si="103"/>
        <v>691789.40021979564</v>
      </c>
      <c r="CH170" s="11">
        <f t="shared" si="104"/>
        <v>818057.89539460209</v>
      </c>
      <c r="CJ170">
        <f t="shared" si="94"/>
        <v>122.23696669022713</v>
      </c>
      <c r="CK170">
        <f t="shared" si="95"/>
        <v>138.12088210820053</v>
      </c>
      <c r="CL170">
        <f t="shared" si="105"/>
        <v>117.77143347289677</v>
      </c>
      <c r="CM170">
        <f t="shared" si="106"/>
        <v>139.26760221222372</v>
      </c>
      <c r="CN170">
        <f t="shared" si="84"/>
        <v>90</v>
      </c>
      <c r="CO170">
        <f t="shared" si="84"/>
        <v>110</v>
      </c>
      <c r="CP170" s="8">
        <f t="shared" si="85"/>
        <v>691789.40021979564</v>
      </c>
      <c r="CQ170" s="8">
        <f t="shared" si="86"/>
        <v>818057.89539460209</v>
      </c>
    </row>
    <row r="171" spans="1:95" x14ac:dyDescent="0.25">
      <c r="A171">
        <v>1763</v>
      </c>
      <c r="B171" s="8">
        <f>'2 - Eltis SlaveAssessment'!BX171</f>
        <v>6198</v>
      </c>
      <c r="C171" s="8">
        <f>'2 - Eltis SlaveAssessment'!BY171</f>
        <v>5623</v>
      </c>
      <c r="D171" s="8">
        <f>'2 - Eltis SlaveAssessment'!AT171</f>
        <v>1926</v>
      </c>
      <c r="E171" s="8">
        <f>'2 - Eltis SlaveAssessment'!AU171</f>
        <v>1762</v>
      </c>
      <c r="F171" s="8">
        <f>'2 - Eltis SlaveAssessment'!AV171</f>
        <v>3902</v>
      </c>
      <c r="G171" s="8">
        <f>'2 - Eltis SlaveAssessment'!AW171</f>
        <v>3521</v>
      </c>
      <c r="H171" s="8">
        <f>'2 - Eltis SlaveAssessment'!BJ171+'2 - Eltis SlaveAssessment'!BL171+'2 - Eltis SlaveAssessment'!BN171+'2 - Eltis SlaveAssessment'!BP171+'2 - Eltis SlaveAssessment'!BR171</f>
        <v>0</v>
      </c>
      <c r="I171" s="8">
        <f>'2 - Eltis SlaveAssessment'!BK171+'2 - Eltis SlaveAssessment'!BM171+'2 - Eltis SlaveAssessment'!BO171+'2 - Eltis SlaveAssessment'!BQ171+'2 - Eltis SlaveAssessment'!BS171</f>
        <v>0</v>
      </c>
      <c r="J171" s="8">
        <f>'2 - Eltis SlaveAssessment'!N171+'2 - Eltis SlaveAssessment'!P171+'2 - Eltis SlaveAssessment'!R171+'2 - Eltis SlaveAssessment'!T171+'2 - Eltis SlaveAssessment'!V171+'2 - Eltis SlaveAssessment'!X171+'2 - Eltis SlaveAssessment'!Z171+'2 - Eltis SlaveAssessment'!AB171+'2 - Eltis SlaveAssessment'!AD171+'2 - Eltis SlaveAssessment'!AF171+'2 - Eltis SlaveAssessment'!AH171+'2 - Eltis SlaveAssessment'!AJ171+'2 - Eltis SlaveAssessment'!AL171+'2 - Eltis SlaveAssessment'!AN171+'2 - Eltis SlaveAssessment'!AP171+'2 - Eltis SlaveAssessment'!AR171+'2 - Eltis SlaveAssessment'!AX171+'2 - Eltis SlaveAssessment'!AZ171+'2 - Eltis SlaveAssessment'!BB171+'2 - Eltis SlaveAssessment'!BD171+'2 - Eltis SlaveAssessment'!BF171+'2 - Eltis SlaveAssessment'!BH171</f>
        <v>370</v>
      </c>
      <c r="K171" s="8">
        <f>'2 - Eltis SlaveAssessment'!O171+'2 - Eltis SlaveAssessment'!Q171+'2 - Eltis SlaveAssessment'!S171+'2 - Eltis SlaveAssessment'!U171+'2 - Eltis SlaveAssessment'!W171+'2 - Eltis SlaveAssessment'!Y171+'2 - Eltis SlaveAssessment'!AA171+'2 - Eltis SlaveAssessment'!AC171+'2 - Eltis SlaveAssessment'!AE171+'2 - Eltis SlaveAssessment'!AG171+'2 - Eltis SlaveAssessment'!AI171+'2 - Eltis SlaveAssessment'!AK171+'2 - Eltis SlaveAssessment'!AM171+'2 - Eltis SlaveAssessment'!AO171+'2 - Eltis SlaveAssessment'!AQ171+'2 - Eltis SlaveAssessment'!AS171+'2 - Eltis SlaveAssessment'!AY171+'2 - Eltis SlaveAssessment'!BA171+'2 - Eltis SlaveAssessment'!BC171+'2 - Eltis SlaveAssessment'!BE171+'2 - Eltis SlaveAssessment'!BG171+'2 - Eltis SlaveAssessment'!BI171</f>
        <v>340</v>
      </c>
      <c r="M171" s="8">
        <f>'1 - Eltis SlaveVoyages'!GF171</f>
        <v>6218</v>
      </c>
      <c r="N171" s="8">
        <f>'1 - Eltis SlaveVoyages'!GG171</f>
        <v>5625</v>
      </c>
      <c r="O171" s="8">
        <f>'1 - Eltis SlaveVoyages'!BZ171</f>
        <v>1928</v>
      </c>
      <c r="P171" s="8">
        <f>'1 - Eltis SlaveVoyages'!CA171</f>
        <v>1764</v>
      </c>
      <c r="Q171" s="8">
        <f>'1 - Eltis SlaveVoyages'!CB171</f>
        <v>3920</v>
      </c>
      <c r="R171" s="8">
        <f>'1 - Eltis SlaveVoyages'!CC171</f>
        <v>3521</v>
      </c>
      <c r="S171" s="8">
        <f>'1 - Eltis SlaveVoyages'!EL171+'1 - Eltis SlaveVoyages'!EN171+'1 - Eltis SlaveVoyages'!EP171+'1 - Eltis SlaveVoyages'!ER171+'1 - Eltis SlaveVoyages'!ET171</f>
        <v>0</v>
      </c>
      <c r="T171" s="8">
        <f>'1 - Eltis SlaveVoyages'!EM171+'1 - Eltis SlaveVoyages'!EO171+'1 - Eltis SlaveVoyages'!EQ171+'1 - Eltis SlaveVoyages'!ES171+'1 - Eltis SlaveVoyages'!EU171</f>
        <v>0</v>
      </c>
      <c r="U171" s="8">
        <f>'1 - Eltis SlaveVoyages'!BR171+'1 - Eltis SlaveVoyages'!BT171+'1 - Eltis SlaveVoyages'!BV171+'1 - Eltis SlaveVoyages'!CF171+'1 - Eltis SlaveVoyages'!CH171+'1 - Eltis SlaveVoyages'!CJ171+'1 - Eltis SlaveVoyages'!CL171+'1 - Eltis SlaveVoyages'!CN171+'1 - Eltis SlaveVoyages'!CP171+'1 - Eltis SlaveVoyages'!CR171+'1 - Eltis SlaveVoyages'!CT171+'1 - Eltis SlaveVoyages'!CV171+'1 - Eltis SlaveVoyages'!CX171+'1 - Eltis SlaveVoyages'!CZ171+'1 - Eltis SlaveVoyages'!DB171+'1 - Eltis SlaveVoyages'!DD171+'1 - Eltis SlaveVoyages'!DF171+'1 - Eltis SlaveVoyages'!DH171+'1 - Eltis SlaveVoyages'!DJ171+'1 - Eltis SlaveVoyages'!DL171+'1 - Eltis SlaveVoyages'!DN171+'1 - Eltis SlaveVoyages'!DP171+'1 - Eltis SlaveVoyages'!DR171+'1 - Eltis SlaveVoyages'!DT171+'1 - Eltis SlaveVoyages'!DV171+'1 - Eltis SlaveVoyages'!DX171+'1 - Eltis SlaveVoyages'!DZ171+'1 - Eltis SlaveVoyages'!EB171+'1 - Eltis SlaveVoyages'!ED171+'1 - Eltis SlaveVoyages'!EF171+'1 - Eltis SlaveVoyages'!EH171+'1 - Eltis SlaveVoyages'!EJ171+'1 - Eltis SlaveVoyages'!FP171+'1 - Eltis SlaveVoyages'!FT171+'1 - Eltis SlaveVoyages'!FV171</f>
        <v>370</v>
      </c>
      <c r="V171" s="8">
        <f>'1 - Eltis SlaveVoyages'!BS171+'1 - Eltis SlaveVoyages'!BU171+'1 - Eltis SlaveVoyages'!BW171+'1 - Eltis SlaveVoyages'!CG171+'1 - Eltis SlaveVoyages'!CI171+'1 - Eltis SlaveVoyages'!CK171+'1 - Eltis SlaveVoyages'!CM171+'1 - Eltis SlaveVoyages'!CO171+'1 - Eltis SlaveVoyages'!CQ171+'1 - Eltis SlaveVoyages'!CS171+'1 - Eltis SlaveVoyages'!CU171+'1 - Eltis SlaveVoyages'!CW171+'1 - Eltis SlaveVoyages'!CY171+'1 - Eltis SlaveVoyages'!DA171+'1 - Eltis SlaveVoyages'!DC171+'1 - Eltis SlaveVoyages'!DE171+'1 - Eltis SlaveVoyages'!DG171+'1 - Eltis SlaveVoyages'!DI171+'1 - Eltis SlaveVoyages'!DK171+'1 - Eltis SlaveVoyages'!DM171+'1 - Eltis SlaveVoyages'!DO171+'1 - Eltis SlaveVoyages'!DQ171+'1 - Eltis SlaveVoyages'!DS171+'1 - Eltis SlaveVoyages'!DU171+'1 - Eltis SlaveVoyages'!DW171+'1 - Eltis SlaveVoyages'!DY171+'1 - Eltis SlaveVoyages'!EA171+'1 - Eltis SlaveVoyages'!EC171+'1 - Eltis SlaveVoyages'!EE171+'1 - Eltis SlaveVoyages'!EG171+'1 - Eltis SlaveVoyages'!EI171+'1 - Eltis SlaveVoyages'!EK171+'1 - Eltis SlaveVoyages'!FQ171+'1 - Eltis SlaveVoyages'!FU171+'1 - Eltis SlaveVoyages'!FW171</f>
        <v>340</v>
      </c>
      <c r="AE171" s="11">
        <f t="shared" si="68"/>
        <v>6218</v>
      </c>
      <c r="AG171" s="51">
        <f t="shared" si="69"/>
        <v>6198</v>
      </c>
      <c r="AH171" s="52">
        <f t="shared" si="70"/>
        <v>5623</v>
      </c>
      <c r="AI171" s="52">
        <f t="shared" si="71"/>
        <v>1926</v>
      </c>
      <c r="AJ171" s="52">
        <f t="shared" si="72"/>
        <v>1762</v>
      </c>
      <c r="AK171" s="52">
        <f t="shared" si="73"/>
        <v>3902</v>
      </c>
      <c r="AL171" s="52">
        <f t="shared" si="74"/>
        <v>3521</v>
      </c>
      <c r="AM171" s="52">
        <f t="shared" si="75"/>
        <v>0</v>
      </c>
      <c r="AN171" s="52">
        <f t="shared" si="76"/>
        <v>0</v>
      </c>
      <c r="AO171" s="52">
        <f t="shared" si="77"/>
        <v>370</v>
      </c>
      <c r="AP171" s="52">
        <f t="shared" si="78"/>
        <v>340</v>
      </c>
      <c r="AQ171" s="52">
        <f t="shared" si="79"/>
        <v>0</v>
      </c>
      <c r="AR171" s="56">
        <f t="shared" si="80"/>
        <v>0</v>
      </c>
      <c r="AT171" s="8">
        <f>IF('4 - Prijzen'!O175&gt;0,'4 - Prijzen'!O175,"")</f>
        <v>110.04</v>
      </c>
      <c r="AU171" s="8" t="str">
        <f>IF('4 - Prijzen'!P175&gt;0,'4 - Prijzen'!P175,"")</f>
        <v/>
      </c>
      <c r="AV171" s="8">
        <f>IF('4 - Prijzen'!BC175&gt;0,'4 - Prijzen'!BC175,"")</f>
        <v>256.28571428571428</v>
      </c>
      <c r="AW171" s="8" t="str">
        <f>IF('4 - Prijzen'!BD175&gt;0,'4 - Prijzen'!BD175,"")</f>
        <v/>
      </c>
      <c r="AX171" s="8">
        <f>IF('4 - Prijzen'!BE175&gt;0,'4 - Prijzen'!BE175,"")</f>
        <v>293.75552054528316</v>
      </c>
      <c r="AY171" s="8">
        <f>IF('4 - Prijzen'!BF175&gt;0,'4 - Prijzen'!BF175,"")</f>
        <v>352.34464113154183</v>
      </c>
      <c r="AZ171" s="8">
        <f>IF('4 - Prijzen'!BG175&gt;0,'4 - Prijzen'!BG175,"")</f>
        <v>240.63623359001045</v>
      </c>
      <c r="BA171" s="8">
        <f>IF('4 - Prijzen'!BV175&gt;0,'4 - Prijzen'!BV175,"")</f>
        <v>330.89473684210526</v>
      </c>
      <c r="BB171" s="8" t="str">
        <f>IF('4 - Prijzen'!BW175&gt;0,'4 - Prijzen'!BW175,"")</f>
        <v/>
      </c>
      <c r="BC171" s="8">
        <f>'4 - Prijzen'!BX175</f>
        <v>414.17278122003523</v>
      </c>
      <c r="BE171" s="11">
        <f t="shared" si="87"/>
        <v>110.04</v>
      </c>
      <c r="BF171" s="8">
        <f t="shared" si="111"/>
        <v>256.28571428571428</v>
      </c>
      <c r="BG171" s="11">
        <f t="shared" si="96"/>
        <v>330.89473684210526</v>
      </c>
      <c r="BH171" s="11"/>
      <c r="BI171" s="87">
        <f t="shared" si="82"/>
        <v>0.629</v>
      </c>
      <c r="BJ171" s="87">
        <f t="shared" si="83"/>
        <v>0.66666666666666663</v>
      </c>
      <c r="BK171" s="84">
        <f t="shared" si="81"/>
        <v>0.8763333333333333</v>
      </c>
      <c r="BL171" s="89"/>
      <c r="BM171" s="8">
        <f t="shared" si="88"/>
        <v>597683.80056</v>
      </c>
      <c r="BN171" s="8">
        <f t="shared" si="89"/>
        <v>185727.49272000001</v>
      </c>
      <c r="BO171" s="8">
        <f t="shared" si="90"/>
        <v>376276.57143999997</v>
      </c>
      <c r="BP171" s="8">
        <f t="shared" si="91"/>
        <v>35679.736400000002</v>
      </c>
      <c r="BR171" s="8">
        <f t="shared" si="97"/>
        <v>395730.60057142854</v>
      </c>
      <c r="BS171" s="8">
        <f t="shared" si="98"/>
        <v>1020998.762859649</v>
      </c>
      <c r="BU171" s="11">
        <f t="shared" si="92"/>
        <v>210003.10785142853</v>
      </c>
      <c r="BV171" s="11">
        <f t="shared" si="93"/>
        <v>644722.19141964905</v>
      </c>
      <c r="BX171" s="14">
        <f t="shared" si="107"/>
        <v>0.3107454017424976</v>
      </c>
      <c r="BY171" s="14">
        <f t="shared" si="108"/>
        <v>0.313355859861284</v>
      </c>
      <c r="BZ171" s="14">
        <f t="shared" si="109"/>
        <v>0.62955792191029369</v>
      </c>
      <c r="CA171" s="14">
        <f t="shared" si="110"/>
        <v>0.62617819669215724</v>
      </c>
      <c r="CB171" s="8">
        <f t="shared" si="99"/>
        <v>675804.39380226063</v>
      </c>
      <c r="CC171" s="8">
        <f t="shared" si="100"/>
        <v>670174.50365980854</v>
      </c>
      <c r="CD171" s="8">
        <f t="shared" si="101"/>
        <v>1024087.1713016363</v>
      </c>
      <c r="CE171" s="8">
        <f t="shared" si="102"/>
        <v>1029614.5647124926</v>
      </c>
      <c r="CG171" s="11">
        <f t="shared" si="103"/>
        <v>670174.50365980854</v>
      </c>
      <c r="CH171" s="11">
        <f t="shared" si="104"/>
        <v>1029614.5647124926</v>
      </c>
      <c r="CJ171">
        <f t="shared" si="94"/>
        <v>109.03588154279778</v>
      </c>
      <c r="CK171">
        <f t="shared" si="95"/>
        <v>165.22864977438468</v>
      </c>
      <c r="CL171">
        <f t="shared" si="105"/>
        <v>108.12754173278614</v>
      </c>
      <c r="CM171">
        <f t="shared" si="106"/>
        <v>166.12045251895654</v>
      </c>
      <c r="CN171">
        <f t="shared" si="84"/>
        <v>90</v>
      </c>
      <c r="CO171">
        <f t="shared" si="84"/>
        <v>110</v>
      </c>
      <c r="CP171" s="8">
        <f t="shared" si="85"/>
        <v>670174.50365980854</v>
      </c>
      <c r="CQ171" s="8">
        <f t="shared" si="86"/>
        <v>1029614.5647124926</v>
      </c>
    </row>
    <row r="172" spans="1:95" x14ac:dyDescent="0.25">
      <c r="A172">
        <v>1764</v>
      </c>
      <c r="B172" s="8">
        <f>'2 - Eltis SlaveAssessment'!BX172</f>
        <v>5224</v>
      </c>
      <c r="C172" s="8">
        <f>'2 - Eltis SlaveAssessment'!BY172</f>
        <v>4647</v>
      </c>
      <c r="D172" s="8">
        <f>'2 - Eltis SlaveAssessment'!AT172</f>
        <v>738</v>
      </c>
      <c r="E172" s="8">
        <f>'2 - Eltis SlaveAssessment'!AU172</f>
        <v>660</v>
      </c>
      <c r="F172" s="8">
        <f>'2 - Eltis SlaveAssessment'!AV172</f>
        <v>4486</v>
      </c>
      <c r="G172" s="8">
        <f>'2 - Eltis SlaveAssessment'!AW172</f>
        <v>3987</v>
      </c>
      <c r="H172" s="8">
        <f>'2 - Eltis SlaveAssessment'!BJ172+'2 - Eltis SlaveAssessment'!BL172+'2 - Eltis SlaveAssessment'!BN172+'2 - Eltis SlaveAssessment'!BP172+'2 - Eltis SlaveAssessment'!BR172</f>
        <v>0</v>
      </c>
      <c r="I172" s="8">
        <f>'2 - Eltis SlaveAssessment'!BK172+'2 - Eltis SlaveAssessment'!BM172+'2 - Eltis SlaveAssessment'!BO172+'2 - Eltis SlaveAssessment'!BQ172+'2 - Eltis SlaveAssessment'!BS172</f>
        <v>0</v>
      </c>
      <c r="J172" s="8">
        <f>'2 - Eltis SlaveAssessment'!N172+'2 - Eltis SlaveAssessment'!P172+'2 - Eltis SlaveAssessment'!R172+'2 - Eltis SlaveAssessment'!T172+'2 - Eltis SlaveAssessment'!V172+'2 - Eltis SlaveAssessment'!X172+'2 - Eltis SlaveAssessment'!Z172+'2 - Eltis SlaveAssessment'!AB172+'2 - Eltis SlaveAssessment'!AD172+'2 - Eltis SlaveAssessment'!AF172+'2 - Eltis SlaveAssessment'!AH172+'2 - Eltis SlaveAssessment'!AJ172+'2 - Eltis SlaveAssessment'!AL172+'2 - Eltis SlaveAssessment'!AN172+'2 - Eltis SlaveAssessment'!AP172+'2 - Eltis SlaveAssessment'!AR172+'2 - Eltis SlaveAssessment'!AX172+'2 - Eltis SlaveAssessment'!AZ172+'2 - Eltis SlaveAssessment'!BB172+'2 - Eltis SlaveAssessment'!BD172+'2 - Eltis SlaveAssessment'!BF172+'2 - Eltis SlaveAssessment'!BH172</f>
        <v>0</v>
      </c>
      <c r="K172" s="8">
        <f>'2 - Eltis SlaveAssessment'!O172+'2 - Eltis SlaveAssessment'!Q172+'2 - Eltis SlaveAssessment'!S172+'2 - Eltis SlaveAssessment'!U172+'2 - Eltis SlaveAssessment'!W172+'2 - Eltis SlaveAssessment'!Y172+'2 - Eltis SlaveAssessment'!AA172+'2 - Eltis SlaveAssessment'!AC172+'2 - Eltis SlaveAssessment'!AE172+'2 - Eltis SlaveAssessment'!AG172+'2 - Eltis SlaveAssessment'!AI172+'2 - Eltis SlaveAssessment'!AK172+'2 - Eltis SlaveAssessment'!AM172+'2 - Eltis SlaveAssessment'!AO172+'2 - Eltis SlaveAssessment'!AQ172+'2 - Eltis SlaveAssessment'!AS172+'2 - Eltis SlaveAssessment'!AY172+'2 - Eltis SlaveAssessment'!BA172+'2 - Eltis SlaveAssessment'!BC172+'2 - Eltis SlaveAssessment'!BE172+'2 - Eltis SlaveAssessment'!BG172+'2 - Eltis SlaveAssessment'!BI172</f>
        <v>0</v>
      </c>
      <c r="M172" s="8">
        <f>'1 - Eltis SlaveVoyages'!GF172</f>
        <v>4643</v>
      </c>
      <c r="N172" s="8">
        <f>'1 - Eltis SlaveVoyages'!GG172</f>
        <v>4131</v>
      </c>
      <c r="O172" s="8">
        <f>'1 - Eltis SlaveVoyages'!BZ172</f>
        <v>639</v>
      </c>
      <c r="P172" s="8">
        <f>'1 - Eltis SlaveVoyages'!CA172</f>
        <v>546</v>
      </c>
      <c r="Q172" s="8">
        <f>'1 - Eltis SlaveVoyages'!CB172</f>
        <v>4004</v>
      </c>
      <c r="R172" s="8">
        <f>'1 - Eltis SlaveVoyages'!CC172</f>
        <v>3585</v>
      </c>
      <c r="S172" s="8">
        <f>'1 - Eltis SlaveVoyages'!EL172+'1 - Eltis SlaveVoyages'!EN172+'1 - Eltis SlaveVoyages'!EP172+'1 - Eltis SlaveVoyages'!ER172+'1 - Eltis SlaveVoyages'!ET172</f>
        <v>0</v>
      </c>
      <c r="T172" s="8">
        <f>'1 - Eltis SlaveVoyages'!EM172+'1 - Eltis SlaveVoyages'!EO172+'1 - Eltis SlaveVoyages'!EQ172+'1 - Eltis SlaveVoyages'!ES172+'1 - Eltis SlaveVoyages'!EU172</f>
        <v>0</v>
      </c>
      <c r="U172" s="8">
        <f>'1 - Eltis SlaveVoyages'!BR172+'1 - Eltis SlaveVoyages'!BT172+'1 - Eltis SlaveVoyages'!BV172+'1 - Eltis SlaveVoyages'!CF172+'1 - Eltis SlaveVoyages'!CH172+'1 - Eltis SlaveVoyages'!CJ172+'1 - Eltis SlaveVoyages'!CL172+'1 - Eltis SlaveVoyages'!CN172+'1 - Eltis SlaveVoyages'!CP172+'1 - Eltis SlaveVoyages'!CR172+'1 - Eltis SlaveVoyages'!CT172+'1 - Eltis SlaveVoyages'!CV172+'1 - Eltis SlaveVoyages'!CX172+'1 - Eltis SlaveVoyages'!CZ172+'1 - Eltis SlaveVoyages'!DB172+'1 - Eltis SlaveVoyages'!DD172+'1 - Eltis SlaveVoyages'!DF172+'1 - Eltis SlaveVoyages'!DH172+'1 - Eltis SlaveVoyages'!DJ172+'1 - Eltis SlaveVoyages'!DL172+'1 - Eltis SlaveVoyages'!DN172+'1 - Eltis SlaveVoyages'!DP172+'1 - Eltis SlaveVoyages'!DR172+'1 - Eltis SlaveVoyages'!DT172+'1 - Eltis SlaveVoyages'!DV172+'1 - Eltis SlaveVoyages'!DX172+'1 - Eltis SlaveVoyages'!DZ172+'1 - Eltis SlaveVoyages'!EB172+'1 - Eltis SlaveVoyages'!ED172+'1 - Eltis SlaveVoyages'!EF172+'1 - Eltis SlaveVoyages'!EH172+'1 - Eltis SlaveVoyages'!EJ172+'1 - Eltis SlaveVoyages'!FP172+'1 - Eltis SlaveVoyages'!FT172+'1 - Eltis SlaveVoyages'!FV172</f>
        <v>0</v>
      </c>
      <c r="V172" s="8">
        <f>'1 - Eltis SlaveVoyages'!BS172+'1 - Eltis SlaveVoyages'!BU172+'1 - Eltis SlaveVoyages'!BW172+'1 - Eltis SlaveVoyages'!CG172+'1 - Eltis SlaveVoyages'!CI172+'1 - Eltis SlaveVoyages'!CK172+'1 - Eltis SlaveVoyages'!CM172+'1 - Eltis SlaveVoyages'!CO172+'1 - Eltis SlaveVoyages'!CQ172+'1 - Eltis SlaveVoyages'!CS172+'1 - Eltis SlaveVoyages'!CU172+'1 - Eltis SlaveVoyages'!CW172+'1 - Eltis SlaveVoyages'!CY172+'1 - Eltis SlaveVoyages'!DA172+'1 - Eltis SlaveVoyages'!DC172+'1 - Eltis SlaveVoyages'!DE172+'1 - Eltis SlaveVoyages'!DG172+'1 - Eltis SlaveVoyages'!DI172+'1 - Eltis SlaveVoyages'!DK172+'1 - Eltis SlaveVoyages'!DM172+'1 - Eltis SlaveVoyages'!DO172+'1 - Eltis SlaveVoyages'!DQ172+'1 - Eltis SlaveVoyages'!DS172+'1 - Eltis SlaveVoyages'!DU172+'1 - Eltis SlaveVoyages'!DW172+'1 - Eltis SlaveVoyages'!DY172+'1 - Eltis SlaveVoyages'!EA172+'1 - Eltis SlaveVoyages'!EC172+'1 - Eltis SlaveVoyages'!EE172+'1 - Eltis SlaveVoyages'!EG172+'1 - Eltis SlaveVoyages'!EI172+'1 - Eltis SlaveVoyages'!EK172+'1 - Eltis SlaveVoyages'!FQ172+'1 - Eltis SlaveVoyages'!FU172+'1 - Eltis SlaveVoyages'!FW172</f>
        <v>0</v>
      </c>
      <c r="AE172" s="11">
        <f t="shared" si="68"/>
        <v>4643</v>
      </c>
      <c r="AG172" s="51">
        <f t="shared" si="69"/>
        <v>5224</v>
      </c>
      <c r="AH172" s="52">
        <f t="shared" si="70"/>
        <v>4647</v>
      </c>
      <c r="AI172" s="52">
        <f t="shared" si="71"/>
        <v>738</v>
      </c>
      <c r="AJ172" s="52">
        <f t="shared" si="72"/>
        <v>660</v>
      </c>
      <c r="AK172" s="52">
        <f t="shared" si="73"/>
        <v>4486</v>
      </c>
      <c r="AL172" s="52">
        <f t="shared" si="74"/>
        <v>3987</v>
      </c>
      <c r="AM172" s="52">
        <f t="shared" si="75"/>
        <v>0</v>
      </c>
      <c r="AN172" s="52">
        <f t="shared" si="76"/>
        <v>0</v>
      </c>
      <c r="AO172" s="52">
        <f t="shared" si="77"/>
        <v>0</v>
      </c>
      <c r="AP172" s="52">
        <f t="shared" si="78"/>
        <v>0</v>
      </c>
      <c r="AQ172" s="52">
        <f t="shared" si="79"/>
        <v>0</v>
      </c>
      <c r="AR172" s="56">
        <f t="shared" si="80"/>
        <v>0</v>
      </c>
      <c r="AT172" s="8">
        <f>IF('4 - Prijzen'!O176&gt;0,'4 - Prijzen'!O176,"")</f>
        <v>113.96296296296296</v>
      </c>
      <c r="AU172" s="8" t="str">
        <f>IF('4 - Prijzen'!P176&gt;0,'4 - Prijzen'!P176,"")</f>
        <v/>
      </c>
      <c r="AV172" s="8">
        <f>IF('4 - Prijzen'!BC176&gt;0,'4 - Prijzen'!BC176,"")</f>
        <v>256.28571428571428</v>
      </c>
      <c r="AW172" s="8" t="str">
        <f>IF('4 - Prijzen'!BD176&gt;0,'4 - Prijzen'!BD176,"")</f>
        <v/>
      </c>
      <c r="AX172" s="8">
        <f>IF('4 - Prijzen'!BE176&gt;0,'4 - Prijzen'!BE176,"")</f>
        <v>310.83564413827355</v>
      </c>
      <c r="AY172" s="8">
        <f>IF('4 - Prijzen'!BF176&gt;0,'4 - Prijzen'!BF176,"")</f>
        <v>364.9663383063143</v>
      </c>
      <c r="AZ172" s="8">
        <f>IF('4 - Prijzen'!BG176&gt;0,'4 - Prijzen'!BG176,"")</f>
        <v>248.55671912808063</v>
      </c>
      <c r="BA172" s="8">
        <f>IF('4 - Prijzen'!BV176&gt;0,'4 - Prijzen'!BV176,"")</f>
        <v>355</v>
      </c>
      <c r="BB172" s="8" t="str">
        <f>IF('4 - Prijzen'!BW176&gt;0,'4 - Prijzen'!BW176,"")</f>
        <v/>
      </c>
      <c r="BC172" s="8">
        <f>'4 - Prijzen'!BX176</f>
        <v>435.64472377107751</v>
      </c>
      <c r="BE172" s="11">
        <f t="shared" si="87"/>
        <v>113.96296296296296</v>
      </c>
      <c r="BF172" s="8">
        <f t="shared" si="111"/>
        <v>256.28571428571428</v>
      </c>
      <c r="BG172" s="11">
        <f t="shared" si="96"/>
        <v>355</v>
      </c>
      <c r="BH172" s="11"/>
      <c r="BI172" s="87">
        <f t="shared" si="82"/>
        <v>0.629</v>
      </c>
      <c r="BJ172" s="87">
        <f t="shared" si="83"/>
        <v>0.66666666666666663</v>
      </c>
      <c r="BK172" s="84">
        <f t="shared" si="81"/>
        <v>0.8763333333333333</v>
      </c>
      <c r="BL172" s="89"/>
      <c r="BM172" s="8">
        <f t="shared" si="88"/>
        <v>521718.49372839509</v>
      </c>
      <c r="BN172" s="8">
        <f t="shared" si="89"/>
        <v>73703.722888888893</v>
      </c>
      <c r="BO172" s="8">
        <f t="shared" si="90"/>
        <v>448014.77083950618</v>
      </c>
      <c r="BP172" s="8">
        <f t="shared" si="91"/>
        <v>0</v>
      </c>
      <c r="BR172" s="8">
        <f t="shared" si="97"/>
        <v>148230.53142857141</v>
      </c>
      <c r="BS172" s="8">
        <f t="shared" si="98"/>
        <v>1240349.0549999999</v>
      </c>
      <c r="BU172" s="11">
        <f t="shared" si="92"/>
        <v>74526.808539682519</v>
      </c>
      <c r="BV172" s="11">
        <f t="shared" si="93"/>
        <v>792334.28416049376</v>
      </c>
      <c r="BX172" s="14">
        <f t="shared" si="107"/>
        <v>0.14127105666156203</v>
      </c>
      <c r="BY172" s="14">
        <f t="shared" si="108"/>
        <v>0.14202711426726922</v>
      </c>
      <c r="BZ172" s="14">
        <f t="shared" si="109"/>
        <v>0.85872894333843797</v>
      </c>
      <c r="CA172" s="14">
        <f t="shared" si="110"/>
        <v>0.85797288573273078</v>
      </c>
      <c r="CB172" s="8">
        <f t="shared" si="99"/>
        <v>527544.78023211577</v>
      </c>
      <c r="CC172" s="8">
        <f t="shared" si="100"/>
        <v>524736.48376349185</v>
      </c>
      <c r="CD172" s="8">
        <f t="shared" si="101"/>
        <v>922682.6349653186</v>
      </c>
      <c r="CE172" s="8">
        <f t="shared" si="102"/>
        <v>923495.71569947689</v>
      </c>
      <c r="CG172" s="11">
        <f t="shared" si="103"/>
        <v>524736.48376349185</v>
      </c>
      <c r="CH172" s="11">
        <f t="shared" si="104"/>
        <v>923495.71569947689</v>
      </c>
      <c r="CJ172">
        <f t="shared" si="94"/>
        <v>100.98483541962401</v>
      </c>
      <c r="CK172">
        <f t="shared" si="95"/>
        <v>176.62378157835349</v>
      </c>
      <c r="CL172">
        <f t="shared" si="105"/>
        <v>100.44725952593642</v>
      </c>
      <c r="CM172">
        <f t="shared" si="106"/>
        <v>176.77942490418778</v>
      </c>
      <c r="CN172">
        <f t="shared" si="84"/>
        <v>90</v>
      </c>
      <c r="CO172">
        <f t="shared" si="84"/>
        <v>110</v>
      </c>
      <c r="CP172" s="8">
        <f t="shared" si="85"/>
        <v>524736.48376349185</v>
      </c>
      <c r="CQ172" s="8">
        <f t="shared" si="86"/>
        <v>923495.71569947689</v>
      </c>
    </row>
    <row r="173" spans="1:95" x14ac:dyDescent="0.25">
      <c r="A173">
        <v>1765</v>
      </c>
      <c r="B173" s="8">
        <f>'2 - Eltis SlaveAssessment'!BX173</f>
        <v>6607</v>
      </c>
      <c r="C173" s="8">
        <f>'2 - Eltis SlaveAssessment'!BY173</f>
        <v>6005</v>
      </c>
      <c r="D173" s="8">
        <f>'2 - Eltis SlaveAssessment'!AT173</f>
        <v>681</v>
      </c>
      <c r="E173" s="8">
        <f>'2 - Eltis SlaveAssessment'!AU173</f>
        <v>650</v>
      </c>
      <c r="F173" s="8">
        <f>'2 - Eltis SlaveAssessment'!AV173</f>
        <v>5926</v>
      </c>
      <c r="G173" s="8">
        <f>'2 - Eltis SlaveAssessment'!AW173</f>
        <v>5355</v>
      </c>
      <c r="H173" s="8">
        <f>'2 - Eltis SlaveAssessment'!BJ173+'2 - Eltis SlaveAssessment'!BL173+'2 - Eltis SlaveAssessment'!BN173+'2 - Eltis SlaveAssessment'!BP173+'2 - Eltis SlaveAssessment'!BR173</f>
        <v>0</v>
      </c>
      <c r="I173" s="8">
        <f>'2 - Eltis SlaveAssessment'!BK173+'2 - Eltis SlaveAssessment'!BM173+'2 - Eltis SlaveAssessment'!BO173+'2 - Eltis SlaveAssessment'!BQ173+'2 - Eltis SlaveAssessment'!BS173</f>
        <v>0</v>
      </c>
      <c r="J173" s="8">
        <f>'2 - Eltis SlaveAssessment'!N173+'2 - Eltis SlaveAssessment'!P173+'2 - Eltis SlaveAssessment'!R173+'2 - Eltis SlaveAssessment'!T173+'2 - Eltis SlaveAssessment'!V173+'2 - Eltis SlaveAssessment'!X173+'2 - Eltis SlaveAssessment'!Z173+'2 - Eltis SlaveAssessment'!AB173+'2 - Eltis SlaveAssessment'!AD173+'2 - Eltis SlaveAssessment'!AF173+'2 - Eltis SlaveAssessment'!AH173+'2 - Eltis SlaveAssessment'!AJ173+'2 - Eltis SlaveAssessment'!AL173+'2 - Eltis SlaveAssessment'!AN173+'2 - Eltis SlaveAssessment'!AP173+'2 - Eltis SlaveAssessment'!AR173+'2 - Eltis SlaveAssessment'!AX173+'2 - Eltis SlaveAssessment'!AZ173+'2 - Eltis SlaveAssessment'!BB173+'2 - Eltis SlaveAssessment'!BD173+'2 - Eltis SlaveAssessment'!BF173+'2 - Eltis SlaveAssessment'!BH173</f>
        <v>0</v>
      </c>
      <c r="K173" s="8">
        <f>'2 - Eltis SlaveAssessment'!O173+'2 - Eltis SlaveAssessment'!Q173+'2 - Eltis SlaveAssessment'!S173+'2 - Eltis SlaveAssessment'!U173+'2 - Eltis SlaveAssessment'!W173+'2 - Eltis SlaveAssessment'!Y173+'2 - Eltis SlaveAssessment'!AA173+'2 - Eltis SlaveAssessment'!AC173+'2 - Eltis SlaveAssessment'!AE173+'2 - Eltis SlaveAssessment'!AG173+'2 - Eltis SlaveAssessment'!AI173+'2 - Eltis SlaveAssessment'!AK173+'2 - Eltis SlaveAssessment'!AM173+'2 - Eltis SlaveAssessment'!AO173+'2 - Eltis SlaveAssessment'!AQ173+'2 - Eltis SlaveAssessment'!AS173+'2 - Eltis SlaveAssessment'!AY173+'2 - Eltis SlaveAssessment'!BA173+'2 - Eltis SlaveAssessment'!BC173+'2 - Eltis SlaveAssessment'!BE173+'2 - Eltis SlaveAssessment'!BG173+'2 - Eltis SlaveAssessment'!BI173</f>
        <v>0</v>
      </c>
      <c r="M173" s="8">
        <f>'1 - Eltis SlaveVoyages'!GF173</f>
        <v>6330</v>
      </c>
      <c r="N173" s="8">
        <f>'1 - Eltis SlaveVoyages'!GG173</f>
        <v>5754</v>
      </c>
      <c r="O173" s="8">
        <f>'1 - Eltis SlaveVoyages'!BZ173</f>
        <v>654</v>
      </c>
      <c r="P173" s="8">
        <f>'1 - Eltis SlaveVoyages'!CA173</f>
        <v>624</v>
      </c>
      <c r="Q173" s="8">
        <f>'1 - Eltis SlaveVoyages'!CB173</f>
        <v>5676</v>
      </c>
      <c r="R173" s="8">
        <f>'1 - Eltis SlaveVoyages'!CC173</f>
        <v>5130</v>
      </c>
      <c r="S173" s="8">
        <f>'1 - Eltis SlaveVoyages'!EL173+'1 - Eltis SlaveVoyages'!EN173+'1 - Eltis SlaveVoyages'!EP173+'1 - Eltis SlaveVoyages'!ER173+'1 - Eltis SlaveVoyages'!ET173</f>
        <v>0</v>
      </c>
      <c r="T173" s="8">
        <f>'1 - Eltis SlaveVoyages'!EM173+'1 - Eltis SlaveVoyages'!EO173+'1 - Eltis SlaveVoyages'!EQ173+'1 - Eltis SlaveVoyages'!ES173+'1 - Eltis SlaveVoyages'!EU173</f>
        <v>0</v>
      </c>
      <c r="U173" s="8">
        <f>'1 - Eltis SlaveVoyages'!BR173+'1 - Eltis SlaveVoyages'!BT173+'1 - Eltis SlaveVoyages'!BV173+'1 - Eltis SlaveVoyages'!CF173+'1 - Eltis SlaveVoyages'!CH173+'1 - Eltis SlaveVoyages'!CJ173+'1 - Eltis SlaveVoyages'!CL173+'1 - Eltis SlaveVoyages'!CN173+'1 - Eltis SlaveVoyages'!CP173+'1 - Eltis SlaveVoyages'!CR173+'1 - Eltis SlaveVoyages'!CT173+'1 - Eltis SlaveVoyages'!CV173+'1 - Eltis SlaveVoyages'!CX173+'1 - Eltis SlaveVoyages'!CZ173+'1 - Eltis SlaveVoyages'!DB173+'1 - Eltis SlaveVoyages'!DD173+'1 - Eltis SlaveVoyages'!DF173+'1 - Eltis SlaveVoyages'!DH173+'1 - Eltis SlaveVoyages'!DJ173+'1 - Eltis SlaveVoyages'!DL173+'1 - Eltis SlaveVoyages'!DN173+'1 - Eltis SlaveVoyages'!DP173+'1 - Eltis SlaveVoyages'!DR173+'1 - Eltis SlaveVoyages'!DT173+'1 - Eltis SlaveVoyages'!DV173+'1 - Eltis SlaveVoyages'!DX173+'1 - Eltis SlaveVoyages'!DZ173+'1 - Eltis SlaveVoyages'!EB173+'1 - Eltis SlaveVoyages'!ED173+'1 - Eltis SlaveVoyages'!EF173+'1 - Eltis SlaveVoyages'!EH173+'1 - Eltis SlaveVoyages'!EJ173+'1 - Eltis SlaveVoyages'!FP173+'1 - Eltis SlaveVoyages'!FT173+'1 - Eltis SlaveVoyages'!FV173</f>
        <v>0</v>
      </c>
      <c r="V173" s="8">
        <f>'1 - Eltis SlaveVoyages'!BS173+'1 - Eltis SlaveVoyages'!BU173+'1 - Eltis SlaveVoyages'!BW173+'1 - Eltis SlaveVoyages'!CG173+'1 - Eltis SlaveVoyages'!CI173+'1 - Eltis SlaveVoyages'!CK173+'1 - Eltis SlaveVoyages'!CM173+'1 - Eltis SlaveVoyages'!CO173+'1 - Eltis SlaveVoyages'!CQ173+'1 - Eltis SlaveVoyages'!CS173+'1 - Eltis SlaveVoyages'!CU173+'1 - Eltis SlaveVoyages'!CW173+'1 - Eltis SlaveVoyages'!CY173+'1 - Eltis SlaveVoyages'!DA173+'1 - Eltis SlaveVoyages'!DC173+'1 - Eltis SlaveVoyages'!DE173+'1 - Eltis SlaveVoyages'!DG173+'1 - Eltis SlaveVoyages'!DI173+'1 - Eltis SlaveVoyages'!DK173+'1 - Eltis SlaveVoyages'!DM173+'1 - Eltis SlaveVoyages'!DO173+'1 - Eltis SlaveVoyages'!DQ173+'1 - Eltis SlaveVoyages'!DS173+'1 - Eltis SlaveVoyages'!DU173+'1 - Eltis SlaveVoyages'!DW173+'1 - Eltis SlaveVoyages'!DY173+'1 - Eltis SlaveVoyages'!EA173+'1 - Eltis SlaveVoyages'!EC173+'1 - Eltis SlaveVoyages'!EE173+'1 - Eltis SlaveVoyages'!EG173+'1 - Eltis SlaveVoyages'!EI173+'1 - Eltis SlaveVoyages'!EK173+'1 - Eltis SlaveVoyages'!FQ173+'1 - Eltis SlaveVoyages'!FU173+'1 - Eltis SlaveVoyages'!FW173</f>
        <v>0</v>
      </c>
      <c r="AE173" s="11">
        <f t="shared" si="68"/>
        <v>6330</v>
      </c>
      <c r="AG173" s="51">
        <f t="shared" si="69"/>
        <v>6607</v>
      </c>
      <c r="AH173" s="52">
        <f t="shared" si="70"/>
        <v>6005</v>
      </c>
      <c r="AI173" s="52">
        <f t="shared" si="71"/>
        <v>681</v>
      </c>
      <c r="AJ173" s="52">
        <f t="shared" si="72"/>
        <v>650</v>
      </c>
      <c r="AK173" s="52">
        <f t="shared" si="73"/>
        <v>5926</v>
      </c>
      <c r="AL173" s="52">
        <f t="shared" si="74"/>
        <v>5355</v>
      </c>
      <c r="AM173" s="52">
        <f t="shared" si="75"/>
        <v>0</v>
      </c>
      <c r="AN173" s="52">
        <f t="shared" si="76"/>
        <v>0</v>
      </c>
      <c r="AO173" s="52">
        <f t="shared" si="77"/>
        <v>0</v>
      </c>
      <c r="AP173" s="52">
        <f t="shared" si="78"/>
        <v>0</v>
      </c>
      <c r="AQ173" s="52">
        <f t="shared" si="79"/>
        <v>0</v>
      </c>
      <c r="AR173" s="56">
        <f t="shared" si="80"/>
        <v>0</v>
      </c>
      <c r="AT173" s="8">
        <f>IF('4 - Prijzen'!O177&gt;0,'4 - Prijzen'!O177,"")</f>
        <v>119.77832512315271</v>
      </c>
      <c r="AU173" s="8" t="str">
        <f>IF('4 - Prijzen'!P177&gt;0,'4 - Prijzen'!P177,"")</f>
        <v/>
      </c>
      <c r="AV173" s="8">
        <f>IF('4 - Prijzen'!BC177&gt;0,'4 - Prijzen'!BC177,"")</f>
        <v>282.60000000000002</v>
      </c>
      <c r="AW173" s="8" t="str">
        <f>IF('4 - Prijzen'!BD177&gt;0,'4 - Prijzen'!BD177,"")</f>
        <v/>
      </c>
      <c r="AX173" s="8">
        <f>IF('4 - Prijzen'!BE177&gt;0,'4 - Prijzen'!BE177,"")</f>
        <v>314.6903157703739</v>
      </c>
      <c r="AY173" s="8">
        <f>IF('4 - Prijzen'!BF177&gt;0,'4 - Prijzen'!BF177,"")</f>
        <v>436.97898173926421</v>
      </c>
      <c r="AZ173" s="8">
        <f>IF('4 - Prijzen'!BG177&gt;0,'4 - Prijzen'!BG177,"")</f>
        <v>275.80514600257015</v>
      </c>
      <c r="BA173" s="8">
        <f>IF('4 - Prijzen'!BV177&gt;0,'4 - Prijzen'!BV177,"")</f>
        <v>379.42307692307691</v>
      </c>
      <c r="BB173" s="8" t="str">
        <f>IF('4 - Prijzen'!BW177&gt;0,'4 - Prijzen'!BW177,"")</f>
        <v/>
      </c>
      <c r="BC173" s="8">
        <f>'4 - Prijzen'!BX177</f>
        <v>474.36853849246711</v>
      </c>
      <c r="BE173" s="11">
        <f t="shared" si="87"/>
        <v>119.77832512315271</v>
      </c>
      <c r="BF173" s="8">
        <f t="shared" si="111"/>
        <v>282.60000000000002</v>
      </c>
      <c r="BG173" s="11">
        <f t="shared" si="96"/>
        <v>379.42307692307691</v>
      </c>
      <c r="BH173" s="11"/>
      <c r="BI173" s="87">
        <f t="shared" si="82"/>
        <v>0.629</v>
      </c>
      <c r="BJ173" s="87">
        <f t="shared" si="83"/>
        <v>0.66666666666666663</v>
      </c>
      <c r="BK173" s="84">
        <f t="shared" si="81"/>
        <v>0.8763333333333333</v>
      </c>
      <c r="BL173" s="89"/>
      <c r="BM173" s="8">
        <f t="shared" si="88"/>
        <v>693508.63701970433</v>
      </c>
      <c r="BN173" s="8">
        <f t="shared" si="89"/>
        <v>71481.668201970446</v>
      </c>
      <c r="BO173" s="8">
        <f t="shared" si="90"/>
        <v>622026.96881773404</v>
      </c>
      <c r="BP173" s="8">
        <f t="shared" si="91"/>
        <v>0</v>
      </c>
      <c r="BR173" s="8">
        <f t="shared" si="97"/>
        <v>160973.67000000001</v>
      </c>
      <c r="BS173" s="8">
        <f t="shared" si="98"/>
        <v>1780543.3355769229</v>
      </c>
      <c r="BU173" s="11">
        <f t="shared" si="92"/>
        <v>89492.001798029567</v>
      </c>
      <c r="BV173" s="11">
        <f t="shared" si="93"/>
        <v>1158516.3667591889</v>
      </c>
      <c r="BX173" s="14">
        <f t="shared" si="107"/>
        <v>0.10307249886484032</v>
      </c>
      <c r="BY173" s="14">
        <f t="shared" si="108"/>
        <v>0.10824313072439634</v>
      </c>
      <c r="BZ173" s="14">
        <f t="shared" si="109"/>
        <v>0.89692750113515973</v>
      </c>
      <c r="CA173" s="14">
        <f t="shared" si="110"/>
        <v>0.89175686927560371</v>
      </c>
      <c r="CB173" s="8">
        <f t="shared" si="99"/>
        <v>868243.25386135292</v>
      </c>
      <c r="CC173" s="8">
        <f t="shared" si="100"/>
        <v>826768.41661102697</v>
      </c>
      <c r="CD173" s="8">
        <f t="shared" si="101"/>
        <v>1291649.9553118395</v>
      </c>
      <c r="CE173" s="8">
        <f t="shared" si="102"/>
        <v>1299139.2684199682</v>
      </c>
      <c r="CG173" s="11">
        <f t="shared" si="103"/>
        <v>826768.41661102697</v>
      </c>
      <c r="CH173" s="11">
        <f t="shared" si="104"/>
        <v>1299139.2684199682</v>
      </c>
      <c r="CJ173">
        <f t="shared" si="94"/>
        <v>131.41263112779671</v>
      </c>
      <c r="CK173">
        <f t="shared" si="95"/>
        <v>195.49719317569844</v>
      </c>
      <c r="CL173">
        <f t="shared" si="105"/>
        <v>125.1352227351335</v>
      </c>
      <c r="CM173">
        <f t="shared" si="106"/>
        <v>196.63073534432695</v>
      </c>
      <c r="CN173">
        <f t="shared" si="84"/>
        <v>90</v>
      </c>
      <c r="CO173">
        <f t="shared" si="84"/>
        <v>110</v>
      </c>
      <c r="CP173" s="8">
        <f t="shared" si="85"/>
        <v>826768.41661102697</v>
      </c>
      <c r="CQ173" s="8">
        <f t="shared" si="86"/>
        <v>1299139.2684199682</v>
      </c>
    </row>
    <row r="174" spans="1:95" x14ac:dyDescent="0.25">
      <c r="A174">
        <v>1766</v>
      </c>
      <c r="B174" s="8">
        <f>'2 - Eltis SlaveAssessment'!BX174</f>
        <v>6009</v>
      </c>
      <c r="C174" s="8">
        <f>'2 - Eltis SlaveAssessment'!BY174</f>
        <v>5327</v>
      </c>
      <c r="D174" s="8">
        <f>'2 - Eltis SlaveAssessment'!AT174</f>
        <v>0</v>
      </c>
      <c r="E174" s="8">
        <f>'2 - Eltis SlaveAssessment'!AU174</f>
        <v>0</v>
      </c>
      <c r="F174" s="8">
        <f>'2 - Eltis SlaveAssessment'!AV174</f>
        <v>6009</v>
      </c>
      <c r="G174" s="8">
        <f>'2 - Eltis SlaveAssessment'!AW174</f>
        <v>5327</v>
      </c>
      <c r="H174" s="8">
        <f>'2 - Eltis SlaveAssessment'!BJ174+'2 - Eltis SlaveAssessment'!BL174+'2 - Eltis SlaveAssessment'!BN174+'2 - Eltis SlaveAssessment'!BP174+'2 - Eltis SlaveAssessment'!BR174</f>
        <v>0</v>
      </c>
      <c r="I174" s="8">
        <f>'2 - Eltis SlaveAssessment'!BK174+'2 - Eltis SlaveAssessment'!BM174+'2 - Eltis SlaveAssessment'!BO174+'2 - Eltis SlaveAssessment'!BQ174+'2 - Eltis SlaveAssessment'!BS174</f>
        <v>0</v>
      </c>
      <c r="J174" s="8">
        <f>'2 - Eltis SlaveAssessment'!N174+'2 - Eltis SlaveAssessment'!P174+'2 - Eltis SlaveAssessment'!R174+'2 - Eltis SlaveAssessment'!T174+'2 - Eltis SlaveAssessment'!V174+'2 - Eltis SlaveAssessment'!X174+'2 - Eltis SlaveAssessment'!Z174+'2 - Eltis SlaveAssessment'!AB174+'2 - Eltis SlaveAssessment'!AD174+'2 - Eltis SlaveAssessment'!AF174+'2 - Eltis SlaveAssessment'!AH174+'2 - Eltis SlaveAssessment'!AJ174+'2 - Eltis SlaveAssessment'!AL174+'2 - Eltis SlaveAssessment'!AN174+'2 - Eltis SlaveAssessment'!AP174+'2 - Eltis SlaveAssessment'!AR174+'2 - Eltis SlaveAssessment'!AX174+'2 - Eltis SlaveAssessment'!AZ174+'2 - Eltis SlaveAssessment'!BB174+'2 - Eltis SlaveAssessment'!BD174+'2 - Eltis SlaveAssessment'!BF174+'2 - Eltis SlaveAssessment'!BH174</f>
        <v>0</v>
      </c>
      <c r="K174" s="8">
        <f>'2 - Eltis SlaveAssessment'!O174+'2 - Eltis SlaveAssessment'!Q174+'2 - Eltis SlaveAssessment'!S174+'2 - Eltis SlaveAssessment'!U174+'2 - Eltis SlaveAssessment'!W174+'2 - Eltis SlaveAssessment'!Y174+'2 - Eltis SlaveAssessment'!AA174+'2 - Eltis SlaveAssessment'!AC174+'2 - Eltis SlaveAssessment'!AE174+'2 - Eltis SlaveAssessment'!AG174+'2 - Eltis SlaveAssessment'!AI174+'2 - Eltis SlaveAssessment'!AK174+'2 - Eltis SlaveAssessment'!AM174+'2 - Eltis SlaveAssessment'!AO174+'2 - Eltis SlaveAssessment'!AQ174+'2 - Eltis SlaveAssessment'!AS174+'2 - Eltis SlaveAssessment'!AY174+'2 - Eltis SlaveAssessment'!BA174+'2 - Eltis SlaveAssessment'!BC174+'2 - Eltis SlaveAssessment'!BE174+'2 - Eltis SlaveAssessment'!BG174+'2 - Eltis SlaveAssessment'!BI174</f>
        <v>0</v>
      </c>
      <c r="M174" s="8">
        <f>'1 - Eltis SlaveVoyages'!GF174</f>
        <v>5633</v>
      </c>
      <c r="N174" s="8">
        <f>'1 - Eltis SlaveVoyages'!GG174</f>
        <v>4994</v>
      </c>
      <c r="O174" s="8">
        <f>'1 - Eltis SlaveVoyages'!BZ174</f>
        <v>0</v>
      </c>
      <c r="P174" s="8">
        <f>'1 - Eltis SlaveVoyages'!CA174</f>
        <v>0</v>
      </c>
      <c r="Q174" s="8">
        <f>'1 - Eltis SlaveVoyages'!CB174</f>
        <v>5633</v>
      </c>
      <c r="R174" s="8">
        <f>'1 - Eltis SlaveVoyages'!CC174</f>
        <v>4994</v>
      </c>
      <c r="S174" s="8">
        <f>'1 - Eltis SlaveVoyages'!EL174+'1 - Eltis SlaveVoyages'!EN174+'1 - Eltis SlaveVoyages'!EP174+'1 - Eltis SlaveVoyages'!ER174+'1 - Eltis SlaveVoyages'!ET174</f>
        <v>0</v>
      </c>
      <c r="T174" s="8">
        <f>'1 - Eltis SlaveVoyages'!EM174+'1 - Eltis SlaveVoyages'!EO174+'1 - Eltis SlaveVoyages'!EQ174+'1 - Eltis SlaveVoyages'!ES174+'1 - Eltis SlaveVoyages'!EU174</f>
        <v>0</v>
      </c>
      <c r="U174" s="8">
        <f>'1 - Eltis SlaveVoyages'!BR174+'1 - Eltis SlaveVoyages'!BT174+'1 - Eltis SlaveVoyages'!BV174+'1 - Eltis SlaveVoyages'!CF174+'1 - Eltis SlaveVoyages'!CH174+'1 - Eltis SlaveVoyages'!CJ174+'1 - Eltis SlaveVoyages'!CL174+'1 - Eltis SlaveVoyages'!CN174+'1 - Eltis SlaveVoyages'!CP174+'1 - Eltis SlaveVoyages'!CR174+'1 - Eltis SlaveVoyages'!CT174+'1 - Eltis SlaveVoyages'!CV174+'1 - Eltis SlaveVoyages'!CX174+'1 - Eltis SlaveVoyages'!CZ174+'1 - Eltis SlaveVoyages'!DB174+'1 - Eltis SlaveVoyages'!DD174+'1 - Eltis SlaveVoyages'!DF174+'1 - Eltis SlaveVoyages'!DH174+'1 - Eltis SlaveVoyages'!DJ174+'1 - Eltis SlaveVoyages'!DL174+'1 - Eltis SlaveVoyages'!DN174+'1 - Eltis SlaveVoyages'!DP174+'1 - Eltis SlaveVoyages'!DR174+'1 - Eltis SlaveVoyages'!DT174+'1 - Eltis SlaveVoyages'!DV174+'1 - Eltis SlaveVoyages'!DX174+'1 - Eltis SlaveVoyages'!DZ174+'1 - Eltis SlaveVoyages'!EB174+'1 - Eltis SlaveVoyages'!ED174+'1 - Eltis SlaveVoyages'!EF174+'1 - Eltis SlaveVoyages'!EH174+'1 - Eltis SlaveVoyages'!EJ174+'1 - Eltis SlaveVoyages'!FP174+'1 - Eltis SlaveVoyages'!FT174+'1 - Eltis SlaveVoyages'!FV174</f>
        <v>0</v>
      </c>
      <c r="V174" s="8">
        <f>'1 - Eltis SlaveVoyages'!BS174+'1 - Eltis SlaveVoyages'!BU174+'1 - Eltis SlaveVoyages'!BW174+'1 - Eltis SlaveVoyages'!CG174+'1 - Eltis SlaveVoyages'!CI174+'1 - Eltis SlaveVoyages'!CK174+'1 - Eltis SlaveVoyages'!CM174+'1 - Eltis SlaveVoyages'!CO174+'1 - Eltis SlaveVoyages'!CQ174+'1 - Eltis SlaveVoyages'!CS174+'1 - Eltis SlaveVoyages'!CU174+'1 - Eltis SlaveVoyages'!CW174+'1 - Eltis SlaveVoyages'!CY174+'1 - Eltis SlaveVoyages'!DA174+'1 - Eltis SlaveVoyages'!DC174+'1 - Eltis SlaveVoyages'!DE174+'1 - Eltis SlaveVoyages'!DG174+'1 - Eltis SlaveVoyages'!DI174+'1 - Eltis SlaveVoyages'!DK174+'1 - Eltis SlaveVoyages'!DM174+'1 - Eltis SlaveVoyages'!DO174+'1 - Eltis SlaveVoyages'!DQ174+'1 - Eltis SlaveVoyages'!DS174+'1 - Eltis SlaveVoyages'!DU174+'1 - Eltis SlaveVoyages'!DW174+'1 - Eltis SlaveVoyages'!DY174+'1 - Eltis SlaveVoyages'!EA174+'1 - Eltis SlaveVoyages'!EC174+'1 - Eltis SlaveVoyages'!EE174+'1 - Eltis SlaveVoyages'!EG174+'1 - Eltis SlaveVoyages'!EI174+'1 - Eltis SlaveVoyages'!EK174+'1 - Eltis SlaveVoyages'!FQ174+'1 - Eltis SlaveVoyages'!FU174+'1 - Eltis SlaveVoyages'!FW174</f>
        <v>0</v>
      </c>
      <c r="AE174" s="11">
        <f t="shared" si="68"/>
        <v>5633</v>
      </c>
      <c r="AG174" s="51">
        <f t="shared" si="69"/>
        <v>6009</v>
      </c>
      <c r="AH174" s="52">
        <f t="shared" si="70"/>
        <v>5327</v>
      </c>
      <c r="AI174" s="52">
        <f t="shared" si="71"/>
        <v>0</v>
      </c>
      <c r="AJ174" s="52">
        <f t="shared" si="72"/>
        <v>0</v>
      </c>
      <c r="AK174" s="52">
        <f t="shared" si="73"/>
        <v>6009</v>
      </c>
      <c r="AL174" s="52">
        <f t="shared" si="74"/>
        <v>5327</v>
      </c>
      <c r="AM174" s="52">
        <f t="shared" si="75"/>
        <v>0</v>
      </c>
      <c r="AN174" s="52">
        <f t="shared" si="76"/>
        <v>0</v>
      </c>
      <c r="AO174" s="52">
        <f t="shared" si="77"/>
        <v>0</v>
      </c>
      <c r="AP174" s="52">
        <f t="shared" si="78"/>
        <v>0</v>
      </c>
      <c r="AQ174" s="52">
        <f t="shared" si="79"/>
        <v>0</v>
      </c>
      <c r="AR174" s="56">
        <f t="shared" si="80"/>
        <v>0</v>
      </c>
      <c r="AT174" s="8">
        <f>IF('4 - Prijzen'!O178&gt;0,'4 - Prijzen'!O178,"")</f>
        <v>122.03778801843318</v>
      </c>
      <c r="AU174" s="8" t="str">
        <f>IF('4 - Prijzen'!P178&gt;0,'4 - Prijzen'!P178,"")</f>
        <v/>
      </c>
      <c r="AV174" s="8">
        <f>IF('4 - Prijzen'!BC178&gt;0,'4 - Prijzen'!BC178,"")</f>
        <v>282.60000000000002</v>
      </c>
      <c r="AW174" s="8" t="str">
        <f>IF('4 - Prijzen'!BD178&gt;0,'4 - Prijzen'!BD178,"")</f>
        <v/>
      </c>
      <c r="AX174" s="8">
        <f>IF('4 - Prijzen'!BE178&gt;0,'4 - Prijzen'!BE178,"")</f>
        <v>314.6903157703739</v>
      </c>
      <c r="AY174" s="8">
        <f>IF('4 - Prijzen'!BF178&gt;0,'4 - Prijzen'!BF178,"")</f>
        <v>422.20874647011971</v>
      </c>
      <c r="AZ174" s="8">
        <f>IF('4 - Prijzen'!BG178&gt;0,'4 - Prijzen'!BG178,"")</f>
        <v>271.86641659746499</v>
      </c>
      <c r="BA174" s="8">
        <f>IF('4 - Prijzen'!BV178&gt;0,'4 - Prijzen'!BV178,"")</f>
        <v>378.33333333333331</v>
      </c>
      <c r="BB174" s="8" t="str">
        <f>IF('4 - Prijzen'!BW178&gt;0,'4 - Prijzen'!BW178,"")</f>
        <v/>
      </c>
      <c r="BC174" s="8">
        <f>'4 - Prijzen'!BX178</f>
        <v>484.00172576540211</v>
      </c>
      <c r="BE174" s="11">
        <f t="shared" si="87"/>
        <v>122.03778801843318</v>
      </c>
      <c r="BF174" s="8">
        <f t="shared" si="111"/>
        <v>282.60000000000002</v>
      </c>
      <c r="BG174" s="11">
        <f t="shared" si="96"/>
        <v>378.33333333333331</v>
      </c>
      <c r="BH174" s="11"/>
      <c r="BI174" s="87">
        <f t="shared" si="82"/>
        <v>0.629</v>
      </c>
      <c r="BJ174" s="87">
        <f t="shared" si="83"/>
        <v>0.66666666666666663</v>
      </c>
      <c r="BK174" s="84">
        <f t="shared" si="81"/>
        <v>0.8763333333333333</v>
      </c>
      <c r="BL174" s="89"/>
      <c r="BM174" s="8">
        <f t="shared" si="88"/>
        <v>642637.20143502299</v>
      </c>
      <c r="BN174" s="8">
        <f t="shared" si="89"/>
        <v>0</v>
      </c>
      <c r="BO174" s="8">
        <f t="shared" si="90"/>
        <v>642637.20143502299</v>
      </c>
      <c r="BP174" s="8">
        <f t="shared" si="91"/>
        <v>0</v>
      </c>
      <c r="BR174" s="8">
        <f t="shared" si="97"/>
        <v>0</v>
      </c>
      <c r="BS174" s="8">
        <f t="shared" si="98"/>
        <v>1766146.1338888886</v>
      </c>
      <c r="BU174" s="11">
        <f t="shared" si="92"/>
        <v>0</v>
      </c>
      <c r="BV174" s="11">
        <f t="shared" si="93"/>
        <v>1123508.9324538657</v>
      </c>
      <c r="BX174" s="14">
        <f t="shared" si="107"/>
        <v>0</v>
      </c>
      <c r="BY174" s="14">
        <f t="shared" si="108"/>
        <v>0</v>
      </c>
      <c r="BZ174" s="14">
        <f t="shared" si="109"/>
        <v>1</v>
      </c>
      <c r="CA174" s="14">
        <f t="shared" si="110"/>
        <v>1</v>
      </c>
      <c r="CB174" s="8" t="str">
        <f t="shared" si="99"/>
        <v/>
      </c>
      <c r="CC174" s="8" t="str">
        <f t="shared" si="100"/>
        <v/>
      </c>
      <c r="CD174" s="8">
        <f t="shared" si="101"/>
        <v>1123508.9324538657</v>
      </c>
      <c r="CE174" s="8">
        <f t="shared" si="102"/>
        <v>1123508.9324538657</v>
      </c>
      <c r="CG174" s="11">
        <f t="shared" si="103"/>
        <v>1123508.9324538657</v>
      </c>
      <c r="CH174" s="11">
        <f t="shared" si="104"/>
        <v>1123508.9324538657</v>
      </c>
      <c r="CJ174" t="str">
        <f t="shared" si="94"/>
        <v/>
      </c>
      <c r="CK174">
        <f t="shared" si="95"/>
        <v>186.9710321940199</v>
      </c>
      <c r="CL174">
        <f t="shared" si="105"/>
        <v>186.9710321940199</v>
      </c>
      <c r="CM174">
        <f t="shared" si="106"/>
        <v>186.9710321940199</v>
      </c>
      <c r="CN174">
        <f t="shared" si="84"/>
        <v>90</v>
      </c>
      <c r="CO174">
        <f t="shared" si="84"/>
        <v>110</v>
      </c>
      <c r="CP174" s="8">
        <f t="shared" si="85"/>
        <v>1123508.9324538657</v>
      </c>
      <c r="CQ174" s="8">
        <f t="shared" si="86"/>
        <v>1123508.9324538657</v>
      </c>
    </row>
    <row r="175" spans="1:95" x14ac:dyDescent="0.25">
      <c r="A175">
        <v>1767</v>
      </c>
      <c r="B175" s="8">
        <f>'2 - Eltis SlaveAssessment'!BX175</f>
        <v>6927</v>
      </c>
      <c r="C175" s="8">
        <f>'2 - Eltis SlaveAssessment'!BY175</f>
        <v>5870</v>
      </c>
      <c r="D175" s="8">
        <f>'2 - Eltis SlaveAssessment'!AT175</f>
        <v>705</v>
      </c>
      <c r="E175" s="8">
        <f>'2 - Eltis SlaveAssessment'!AU175</f>
        <v>654</v>
      </c>
      <c r="F175" s="8">
        <f>'2 - Eltis SlaveAssessment'!AV175</f>
        <v>6222</v>
      </c>
      <c r="G175" s="8">
        <f>'2 - Eltis SlaveAssessment'!AW175</f>
        <v>5216</v>
      </c>
      <c r="H175" s="8">
        <f>'2 - Eltis SlaveAssessment'!BJ175+'2 - Eltis SlaveAssessment'!BL175+'2 - Eltis SlaveAssessment'!BN175+'2 - Eltis SlaveAssessment'!BP175+'2 - Eltis SlaveAssessment'!BR175</f>
        <v>0</v>
      </c>
      <c r="I175" s="8">
        <f>'2 - Eltis SlaveAssessment'!BK175+'2 - Eltis SlaveAssessment'!BM175+'2 - Eltis SlaveAssessment'!BO175+'2 - Eltis SlaveAssessment'!BQ175+'2 - Eltis SlaveAssessment'!BS175</f>
        <v>0</v>
      </c>
      <c r="J175" s="8">
        <f>'2 - Eltis SlaveAssessment'!N175+'2 - Eltis SlaveAssessment'!P175+'2 - Eltis SlaveAssessment'!R175+'2 - Eltis SlaveAssessment'!T175+'2 - Eltis SlaveAssessment'!V175+'2 - Eltis SlaveAssessment'!X175+'2 - Eltis SlaveAssessment'!Z175+'2 - Eltis SlaveAssessment'!AB175+'2 - Eltis SlaveAssessment'!AD175+'2 - Eltis SlaveAssessment'!AF175+'2 - Eltis SlaveAssessment'!AH175+'2 - Eltis SlaveAssessment'!AJ175+'2 - Eltis SlaveAssessment'!AL175+'2 - Eltis SlaveAssessment'!AN175+'2 - Eltis SlaveAssessment'!AP175+'2 - Eltis SlaveAssessment'!AR175+'2 - Eltis SlaveAssessment'!AX175+'2 - Eltis SlaveAssessment'!AZ175+'2 - Eltis SlaveAssessment'!BB175+'2 - Eltis SlaveAssessment'!BD175+'2 - Eltis SlaveAssessment'!BF175+'2 - Eltis SlaveAssessment'!BH175</f>
        <v>0</v>
      </c>
      <c r="K175" s="8">
        <f>'2 - Eltis SlaveAssessment'!O175+'2 - Eltis SlaveAssessment'!Q175+'2 - Eltis SlaveAssessment'!S175+'2 - Eltis SlaveAssessment'!U175+'2 - Eltis SlaveAssessment'!W175+'2 - Eltis SlaveAssessment'!Y175+'2 - Eltis SlaveAssessment'!AA175+'2 - Eltis SlaveAssessment'!AC175+'2 - Eltis SlaveAssessment'!AE175+'2 - Eltis SlaveAssessment'!AG175+'2 - Eltis SlaveAssessment'!AI175+'2 - Eltis SlaveAssessment'!AK175+'2 - Eltis SlaveAssessment'!AM175+'2 - Eltis SlaveAssessment'!AO175+'2 - Eltis SlaveAssessment'!AQ175+'2 - Eltis SlaveAssessment'!AS175+'2 - Eltis SlaveAssessment'!AY175+'2 - Eltis SlaveAssessment'!BA175+'2 - Eltis SlaveAssessment'!BC175+'2 - Eltis SlaveAssessment'!BE175+'2 - Eltis SlaveAssessment'!BG175+'2 - Eltis SlaveAssessment'!BI175</f>
        <v>0</v>
      </c>
      <c r="M175" s="8">
        <f>'1 - Eltis SlaveVoyages'!GF175</f>
        <v>6945</v>
      </c>
      <c r="N175" s="8">
        <f>'1 - Eltis SlaveVoyages'!GG175</f>
        <v>5889</v>
      </c>
      <c r="O175" s="8">
        <f>'1 - Eltis SlaveVoyages'!BZ175</f>
        <v>705</v>
      </c>
      <c r="P175" s="8">
        <f>'1 - Eltis SlaveVoyages'!CA175</f>
        <v>654</v>
      </c>
      <c r="Q175" s="8">
        <f>'1 - Eltis SlaveVoyages'!CB175</f>
        <v>6240</v>
      </c>
      <c r="R175" s="8">
        <f>'1 - Eltis SlaveVoyages'!CC175</f>
        <v>5235</v>
      </c>
      <c r="S175" s="8">
        <f>'1 - Eltis SlaveVoyages'!EL175+'1 - Eltis SlaveVoyages'!EN175+'1 - Eltis SlaveVoyages'!EP175+'1 - Eltis SlaveVoyages'!ER175+'1 - Eltis SlaveVoyages'!ET175</f>
        <v>0</v>
      </c>
      <c r="T175" s="8">
        <f>'1 - Eltis SlaveVoyages'!EM175+'1 - Eltis SlaveVoyages'!EO175+'1 - Eltis SlaveVoyages'!EQ175+'1 - Eltis SlaveVoyages'!ES175+'1 - Eltis SlaveVoyages'!EU175</f>
        <v>0</v>
      </c>
      <c r="U175" s="8">
        <f>'1 - Eltis SlaveVoyages'!BR175+'1 - Eltis SlaveVoyages'!BT175+'1 - Eltis SlaveVoyages'!BV175+'1 - Eltis SlaveVoyages'!CF175+'1 - Eltis SlaveVoyages'!CH175+'1 - Eltis SlaveVoyages'!CJ175+'1 - Eltis SlaveVoyages'!CL175+'1 - Eltis SlaveVoyages'!CN175+'1 - Eltis SlaveVoyages'!CP175+'1 - Eltis SlaveVoyages'!CR175+'1 - Eltis SlaveVoyages'!CT175+'1 - Eltis SlaveVoyages'!CV175+'1 - Eltis SlaveVoyages'!CX175+'1 - Eltis SlaveVoyages'!CZ175+'1 - Eltis SlaveVoyages'!DB175+'1 - Eltis SlaveVoyages'!DD175+'1 - Eltis SlaveVoyages'!DF175+'1 - Eltis SlaveVoyages'!DH175+'1 - Eltis SlaveVoyages'!DJ175+'1 - Eltis SlaveVoyages'!DL175+'1 - Eltis SlaveVoyages'!DN175+'1 - Eltis SlaveVoyages'!DP175+'1 - Eltis SlaveVoyages'!DR175+'1 - Eltis SlaveVoyages'!DT175+'1 - Eltis SlaveVoyages'!DV175+'1 - Eltis SlaveVoyages'!DX175+'1 - Eltis SlaveVoyages'!DZ175+'1 - Eltis SlaveVoyages'!EB175+'1 - Eltis SlaveVoyages'!ED175+'1 - Eltis SlaveVoyages'!EF175+'1 - Eltis SlaveVoyages'!EH175+'1 - Eltis SlaveVoyages'!EJ175+'1 - Eltis SlaveVoyages'!FP175+'1 - Eltis SlaveVoyages'!FT175+'1 - Eltis SlaveVoyages'!FV175</f>
        <v>0</v>
      </c>
      <c r="V175" s="8">
        <f>'1 - Eltis SlaveVoyages'!BS175+'1 - Eltis SlaveVoyages'!BU175+'1 - Eltis SlaveVoyages'!BW175+'1 - Eltis SlaveVoyages'!CG175+'1 - Eltis SlaveVoyages'!CI175+'1 - Eltis SlaveVoyages'!CK175+'1 - Eltis SlaveVoyages'!CM175+'1 - Eltis SlaveVoyages'!CO175+'1 - Eltis SlaveVoyages'!CQ175+'1 - Eltis SlaveVoyages'!CS175+'1 - Eltis SlaveVoyages'!CU175+'1 - Eltis SlaveVoyages'!CW175+'1 - Eltis SlaveVoyages'!CY175+'1 - Eltis SlaveVoyages'!DA175+'1 - Eltis SlaveVoyages'!DC175+'1 - Eltis SlaveVoyages'!DE175+'1 - Eltis SlaveVoyages'!DG175+'1 - Eltis SlaveVoyages'!DI175+'1 - Eltis SlaveVoyages'!DK175+'1 - Eltis SlaveVoyages'!DM175+'1 - Eltis SlaveVoyages'!DO175+'1 - Eltis SlaveVoyages'!DQ175+'1 - Eltis SlaveVoyages'!DS175+'1 - Eltis SlaveVoyages'!DU175+'1 - Eltis SlaveVoyages'!DW175+'1 - Eltis SlaveVoyages'!DY175+'1 - Eltis SlaveVoyages'!EA175+'1 - Eltis SlaveVoyages'!EC175+'1 - Eltis SlaveVoyages'!EE175+'1 - Eltis SlaveVoyages'!EG175+'1 - Eltis SlaveVoyages'!EI175+'1 - Eltis SlaveVoyages'!EK175+'1 - Eltis SlaveVoyages'!FQ175+'1 - Eltis SlaveVoyages'!FU175+'1 - Eltis SlaveVoyages'!FW175</f>
        <v>0</v>
      </c>
      <c r="AE175" s="11">
        <f t="shared" si="68"/>
        <v>6945</v>
      </c>
      <c r="AG175" s="51">
        <f t="shared" si="69"/>
        <v>6927</v>
      </c>
      <c r="AH175" s="52">
        <f t="shared" si="70"/>
        <v>5870</v>
      </c>
      <c r="AI175" s="52">
        <f t="shared" si="71"/>
        <v>705</v>
      </c>
      <c r="AJ175" s="52">
        <f t="shared" si="72"/>
        <v>654</v>
      </c>
      <c r="AK175" s="52">
        <f t="shared" si="73"/>
        <v>6222</v>
      </c>
      <c r="AL175" s="52">
        <f t="shared" si="74"/>
        <v>5216</v>
      </c>
      <c r="AM175" s="52">
        <f t="shared" si="75"/>
        <v>0</v>
      </c>
      <c r="AN175" s="52">
        <f t="shared" si="76"/>
        <v>0</v>
      </c>
      <c r="AO175" s="52">
        <f t="shared" si="77"/>
        <v>0</v>
      </c>
      <c r="AP175" s="52">
        <f t="shared" si="78"/>
        <v>0</v>
      </c>
      <c r="AQ175" s="52">
        <f t="shared" si="79"/>
        <v>0</v>
      </c>
      <c r="AR175" s="56">
        <f t="shared" si="80"/>
        <v>0</v>
      </c>
      <c r="AT175" s="8">
        <f>IF('4 - Prijzen'!O179&gt;0,'4 - Prijzen'!O179,"")</f>
        <v>125.27836734693878</v>
      </c>
      <c r="AU175" s="8" t="str">
        <f>IF('4 - Prijzen'!P179&gt;0,'4 - Prijzen'!P179,"")</f>
        <v/>
      </c>
      <c r="AV175" s="8">
        <f>IF('4 - Prijzen'!BC179&gt;0,'4 - Prijzen'!BC179,"")</f>
        <v>290</v>
      </c>
      <c r="AW175" s="8" t="str">
        <f>IF('4 - Prijzen'!BD179&gt;0,'4 - Prijzen'!BD179,"")</f>
        <v/>
      </c>
      <c r="AX175" s="8">
        <f>IF('4 - Prijzen'!BE179&gt;0,'4 - Prijzen'!BE179,"")</f>
        <v>363.36170787099508</v>
      </c>
      <c r="AY175" s="8">
        <f>IF('4 - Prijzen'!BF179&gt;0,'4 - Prijzen'!BF179,"")</f>
        <v>421.75378014849247</v>
      </c>
      <c r="AZ175" s="8">
        <f>IF('4 - Prijzen'!BG179&gt;0,'4 - Prijzen'!BG179,"")</f>
        <v>286.69746347186339</v>
      </c>
      <c r="BA175" s="8">
        <f>IF('4 - Prijzen'!BV179&gt;0,'4 - Prijzen'!BV179,"")</f>
        <v>380.06451612903226</v>
      </c>
      <c r="BB175" s="8" t="str">
        <f>IF('4 - Prijzen'!BW179&gt;0,'4 - Prijzen'!BW179,"")</f>
        <v/>
      </c>
      <c r="BC175" s="8">
        <f>'4 - Prijzen'!BX179</f>
        <v>483.78443147906546</v>
      </c>
      <c r="BE175" s="11">
        <f t="shared" si="87"/>
        <v>125.27836734693878</v>
      </c>
      <c r="BF175" s="8">
        <f t="shared" si="111"/>
        <v>290</v>
      </c>
      <c r="BG175" s="11">
        <f t="shared" si="96"/>
        <v>380.06451612903226</v>
      </c>
      <c r="BH175" s="11"/>
      <c r="BI175" s="87">
        <f t="shared" si="82"/>
        <v>0.629</v>
      </c>
      <c r="BJ175" s="87">
        <f t="shared" si="83"/>
        <v>0.66666666666666663</v>
      </c>
      <c r="BK175" s="84">
        <f t="shared" si="81"/>
        <v>0.8763333333333333</v>
      </c>
      <c r="BL175" s="89"/>
      <c r="BM175" s="8">
        <f t="shared" si="88"/>
        <v>760484.91528653062</v>
      </c>
      <c r="BN175" s="8">
        <f t="shared" si="89"/>
        <v>77398.854522448979</v>
      </c>
      <c r="BO175" s="8">
        <f t="shared" si="90"/>
        <v>683086.06076408166</v>
      </c>
      <c r="BP175" s="8">
        <f t="shared" si="91"/>
        <v>0</v>
      </c>
      <c r="BR175" s="8">
        <f t="shared" si="97"/>
        <v>166205.38</v>
      </c>
      <c r="BS175" s="8">
        <f t="shared" si="98"/>
        <v>1737257.6736344085</v>
      </c>
      <c r="BU175" s="11">
        <f t="shared" si="92"/>
        <v>88806.525477551026</v>
      </c>
      <c r="BV175" s="11">
        <f t="shared" si="93"/>
        <v>1054171.6128703267</v>
      </c>
      <c r="BX175" s="14">
        <f t="shared" si="107"/>
        <v>0.10177566045907319</v>
      </c>
      <c r="BY175" s="14">
        <f t="shared" si="108"/>
        <v>0.11141396933560477</v>
      </c>
      <c r="BZ175" s="14">
        <f t="shared" si="109"/>
        <v>0.89822433954092684</v>
      </c>
      <c r="CA175" s="14">
        <f t="shared" si="110"/>
        <v>0.88858603066439523</v>
      </c>
      <c r="CB175" s="8">
        <f t="shared" si="99"/>
        <v>872571.35033049074</v>
      </c>
      <c r="CC175" s="8">
        <f t="shared" si="100"/>
        <v>797086.0925890283</v>
      </c>
      <c r="CD175" s="8">
        <f t="shared" si="101"/>
        <v>1173617.2874241006</v>
      </c>
      <c r="CE175" s="8">
        <f t="shared" si="102"/>
        <v>1186347.271385893</v>
      </c>
      <c r="CG175" s="11">
        <f t="shared" si="103"/>
        <v>797086.0925890283</v>
      </c>
      <c r="CH175" s="11">
        <f t="shared" si="104"/>
        <v>1186347.271385893</v>
      </c>
      <c r="CJ175">
        <f t="shared" si="94"/>
        <v>125.96670280503692</v>
      </c>
      <c r="CK175">
        <f t="shared" si="95"/>
        <v>169.42648872875711</v>
      </c>
      <c r="CL175">
        <f t="shared" si="105"/>
        <v>115.06945179573096</v>
      </c>
      <c r="CM175">
        <f t="shared" si="106"/>
        <v>171.26422280726044</v>
      </c>
      <c r="CN175">
        <f t="shared" si="84"/>
        <v>90</v>
      </c>
      <c r="CO175">
        <f t="shared" si="84"/>
        <v>110</v>
      </c>
      <c r="CP175" s="8">
        <f t="shared" si="85"/>
        <v>797086.0925890283</v>
      </c>
      <c r="CQ175" s="8">
        <f t="shared" si="86"/>
        <v>1186347.271385893</v>
      </c>
    </row>
    <row r="176" spans="1:95" x14ac:dyDescent="0.25">
      <c r="A176">
        <v>1768</v>
      </c>
      <c r="B176" s="8">
        <f>'2 - Eltis SlaveAssessment'!BX176</f>
        <v>5648</v>
      </c>
      <c r="C176" s="8">
        <f>'2 - Eltis SlaveAssessment'!BY176</f>
        <v>5065</v>
      </c>
      <c r="D176" s="8">
        <f>'2 - Eltis SlaveAssessment'!AT176</f>
        <v>312</v>
      </c>
      <c r="E176" s="8">
        <f>'2 - Eltis SlaveAssessment'!AU176</f>
        <v>270</v>
      </c>
      <c r="F176" s="8">
        <f>'2 - Eltis SlaveAssessment'!AV176</f>
        <v>5336</v>
      </c>
      <c r="G176" s="8">
        <f>'2 - Eltis SlaveAssessment'!AW176</f>
        <v>4795</v>
      </c>
      <c r="H176" s="8">
        <f>'2 - Eltis SlaveAssessment'!BJ176+'2 - Eltis SlaveAssessment'!BL176+'2 - Eltis SlaveAssessment'!BN176+'2 - Eltis SlaveAssessment'!BP176+'2 - Eltis SlaveAssessment'!BR176</f>
        <v>0</v>
      </c>
      <c r="I176" s="8">
        <f>'2 - Eltis SlaveAssessment'!BK176+'2 - Eltis SlaveAssessment'!BM176+'2 - Eltis SlaveAssessment'!BO176+'2 - Eltis SlaveAssessment'!BQ176+'2 - Eltis SlaveAssessment'!BS176</f>
        <v>0</v>
      </c>
      <c r="J176" s="8">
        <f>'2 - Eltis SlaveAssessment'!N176+'2 - Eltis SlaveAssessment'!P176+'2 - Eltis SlaveAssessment'!R176+'2 - Eltis SlaveAssessment'!T176+'2 - Eltis SlaveAssessment'!V176+'2 - Eltis SlaveAssessment'!X176+'2 - Eltis SlaveAssessment'!Z176+'2 - Eltis SlaveAssessment'!AB176+'2 - Eltis SlaveAssessment'!AD176+'2 - Eltis SlaveAssessment'!AF176+'2 - Eltis SlaveAssessment'!AH176+'2 - Eltis SlaveAssessment'!AJ176+'2 - Eltis SlaveAssessment'!AL176+'2 - Eltis SlaveAssessment'!AN176+'2 - Eltis SlaveAssessment'!AP176+'2 - Eltis SlaveAssessment'!AR176+'2 - Eltis SlaveAssessment'!AX176+'2 - Eltis SlaveAssessment'!AZ176+'2 - Eltis SlaveAssessment'!BB176+'2 - Eltis SlaveAssessment'!BD176+'2 - Eltis SlaveAssessment'!BF176+'2 - Eltis SlaveAssessment'!BH176</f>
        <v>0</v>
      </c>
      <c r="K176" s="8">
        <f>'2 - Eltis SlaveAssessment'!O176+'2 - Eltis SlaveAssessment'!Q176+'2 - Eltis SlaveAssessment'!S176+'2 - Eltis SlaveAssessment'!U176+'2 - Eltis SlaveAssessment'!W176+'2 - Eltis SlaveAssessment'!Y176+'2 - Eltis SlaveAssessment'!AA176+'2 - Eltis SlaveAssessment'!AC176+'2 - Eltis SlaveAssessment'!AE176+'2 - Eltis SlaveAssessment'!AG176+'2 - Eltis SlaveAssessment'!AI176+'2 - Eltis SlaveAssessment'!AK176+'2 - Eltis SlaveAssessment'!AM176+'2 - Eltis SlaveAssessment'!AO176+'2 - Eltis SlaveAssessment'!AQ176+'2 - Eltis SlaveAssessment'!AS176+'2 - Eltis SlaveAssessment'!AY176+'2 - Eltis SlaveAssessment'!BA176+'2 - Eltis SlaveAssessment'!BC176+'2 - Eltis SlaveAssessment'!BE176+'2 - Eltis SlaveAssessment'!BG176+'2 - Eltis SlaveAssessment'!BI176</f>
        <v>0</v>
      </c>
      <c r="M176" s="8">
        <f>'1 - Eltis SlaveVoyages'!GF176</f>
        <v>5755</v>
      </c>
      <c r="N176" s="8">
        <f>'1 - Eltis SlaveVoyages'!GG176</f>
        <v>5155</v>
      </c>
      <c r="O176" s="8">
        <f>'1 - Eltis SlaveVoyages'!BZ176</f>
        <v>312</v>
      </c>
      <c r="P176" s="8">
        <f>'1 - Eltis SlaveVoyages'!CA176</f>
        <v>270</v>
      </c>
      <c r="Q176" s="8">
        <f>'1 - Eltis SlaveVoyages'!CB176</f>
        <v>5443</v>
      </c>
      <c r="R176" s="8">
        <f>'1 - Eltis SlaveVoyages'!CC176</f>
        <v>4885</v>
      </c>
      <c r="S176" s="8">
        <f>'1 - Eltis SlaveVoyages'!EL176+'1 - Eltis SlaveVoyages'!EN176+'1 - Eltis SlaveVoyages'!EP176+'1 - Eltis SlaveVoyages'!ER176+'1 - Eltis SlaveVoyages'!ET176</f>
        <v>0</v>
      </c>
      <c r="T176" s="8">
        <f>'1 - Eltis SlaveVoyages'!EM176+'1 - Eltis SlaveVoyages'!EO176+'1 - Eltis SlaveVoyages'!EQ176+'1 - Eltis SlaveVoyages'!ES176+'1 - Eltis SlaveVoyages'!EU176</f>
        <v>0</v>
      </c>
      <c r="U176" s="8">
        <f>'1 - Eltis SlaveVoyages'!BR176+'1 - Eltis SlaveVoyages'!BT176+'1 - Eltis SlaveVoyages'!BV176+'1 - Eltis SlaveVoyages'!CF176+'1 - Eltis SlaveVoyages'!CH176+'1 - Eltis SlaveVoyages'!CJ176+'1 - Eltis SlaveVoyages'!CL176+'1 - Eltis SlaveVoyages'!CN176+'1 - Eltis SlaveVoyages'!CP176+'1 - Eltis SlaveVoyages'!CR176+'1 - Eltis SlaveVoyages'!CT176+'1 - Eltis SlaveVoyages'!CV176+'1 - Eltis SlaveVoyages'!CX176+'1 - Eltis SlaveVoyages'!CZ176+'1 - Eltis SlaveVoyages'!DB176+'1 - Eltis SlaveVoyages'!DD176+'1 - Eltis SlaveVoyages'!DF176+'1 - Eltis SlaveVoyages'!DH176+'1 - Eltis SlaveVoyages'!DJ176+'1 - Eltis SlaveVoyages'!DL176+'1 - Eltis SlaveVoyages'!DN176+'1 - Eltis SlaveVoyages'!DP176+'1 - Eltis SlaveVoyages'!DR176+'1 - Eltis SlaveVoyages'!DT176+'1 - Eltis SlaveVoyages'!DV176+'1 - Eltis SlaveVoyages'!DX176+'1 - Eltis SlaveVoyages'!DZ176+'1 - Eltis SlaveVoyages'!EB176+'1 - Eltis SlaveVoyages'!ED176+'1 - Eltis SlaveVoyages'!EF176+'1 - Eltis SlaveVoyages'!EH176+'1 - Eltis SlaveVoyages'!EJ176+'1 - Eltis SlaveVoyages'!FP176+'1 - Eltis SlaveVoyages'!FT176+'1 - Eltis SlaveVoyages'!FV176</f>
        <v>0</v>
      </c>
      <c r="V176" s="8">
        <f>'1 - Eltis SlaveVoyages'!BS176+'1 - Eltis SlaveVoyages'!BU176+'1 - Eltis SlaveVoyages'!BW176+'1 - Eltis SlaveVoyages'!CG176+'1 - Eltis SlaveVoyages'!CI176+'1 - Eltis SlaveVoyages'!CK176+'1 - Eltis SlaveVoyages'!CM176+'1 - Eltis SlaveVoyages'!CO176+'1 - Eltis SlaveVoyages'!CQ176+'1 - Eltis SlaveVoyages'!CS176+'1 - Eltis SlaveVoyages'!CU176+'1 - Eltis SlaveVoyages'!CW176+'1 - Eltis SlaveVoyages'!CY176+'1 - Eltis SlaveVoyages'!DA176+'1 - Eltis SlaveVoyages'!DC176+'1 - Eltis SlaveVoyages'!DE176+'1 - Eltis SlaveVoyages'!DG176+'1 - Eltis SlaveVoyages'!DI176+'1 - Eltis SlaveVoyages'!DK176+'1 - Eltis SlaveVoyages'!DM176+'1 - Eltis SlaveVoyages'!DO176+'1 - Eltis SlaveVoyages'!DQ176+'1 - Eltis SlaveVoyages'!DS176+'1 - Eltis SlaveVoyages'!DU176+'1 - Eltis SlaveVoyages'!DW176+'1 - Eltis SlaveVoyages'!DY176+'1 - Eltis SlaveVoyages'!EA176+'1 - Eltis SlaveVoyages'!EC176+'1 - Eltis SlaveVoyages'!EE176+'1 - Eltis SlaveVoyages'!EG176+'1 - Eltis SlaveVoyages'!EI176+'1 - Eltis SlaveVoyages'!EK176+'1 - Eltis SlaveVoyages'!FQ176+'1 - Eltis SlaveVoyages'!FU176+'1 - Eltis SlaveVoyages'!FW176</f>
        <v>0</v>
      </c>
      <c r="AE176" s="11">
        <f t="shared" si="68"/>
        <v>5755</v>
      </c>
      <c r="AG176" s="51">
        <f t="shared" si="69"/>
        <v>5648</v>
      </c>
      <c r="AH176" s="52">
        <f t="shared" si="70"/>
        <v>5065</v>
      </c>
      <c r="AI176" s="52">
        <f t="shared" si="71"/>
        <v>312</v>
      </c>
      <c r="AJ176" s="52">
        <f t="shared" si="72"/>
        <v>270</v>
      </c>
      <c r="AK176" s="52">
        <f t="shared" si="73"/>
        <v>5336</v>
      </c>
      <c r="AL176" s="52">
        <f t="shared" si="74"/>
        <v>4795</v>
      </c>
      <c r="AM176" s="52">
        <f t="shared" si="75"/>
        <v>0</v>
      </c>
      <c r="AN176" s="52">
        <f t="shared" si="76"/>
        <v>0</v>
      </c>
      <c r="AO176" s="52">
        <f t="shared" si="77"/>
        <v>0</v>
      </c>
      <c r="AP176" s="52">
        <f t="shared" si="78"/>
        <v>0</v>
      </c>
      <c r="AQ176" s="52">
        <f t="shared" si="79"/>
        <v>0</v>
      </c>
      <c r="AR176" s="56">
        <f t="shared" si="80"/>
        <v>0</v>
      </c>
      <c r="AT176" s="8">
        <f>IF('4 - Prijzen'!O180&gt;0,'4 - Prijzen'!O180,"")</f>
        <v>131.90693877551021</v>
      </c>
      <c r="AU176" s="8" t="str">
        <f>IF('4 - Prijzen'!P180&gt;0,'4 - Prijzen'!P180,"")</f>
        <v/>
      </c>
      <c r="AV176" s="8">
        <f>IF('4 - Prijzen'!BC180&gt;0,'4 - Prijzen'!BC180,"")</f>
        <v>297</v>
      </c>
      <c r="AW176" s="8" t="str">
        <f>IF('4 - Prijzen'!BD180&gt;0,'4 - Prijzen'!BD180,"")</f>
        <v/>
      </c>
      <c r="AX176" s="8">
        <f>IF('4 - Prijzen'!BE180&gt;0,'4 - Prijzen'!BE180,"")</f>
        <v>380.72432745561741</v>
      </c>
      <c r="AY176" s="8">
        <f>IF('4 - Prijzen'!BF180&gt;0,'4 - Prijzen'!BF180,"")</f>
        <v>425.88412184744391</v>
      </c>
      <c r="AZ176" s="8">
        <f>IF('4 - Prijzen'!BG180&gt;0,'4 - Prijzen'!BG180,"")</f>
        <v>294.29558648081633</v>
      </c>
      <c r="BA176" s="8">
        <f>IF('4 - Prijzen'!BV180&gt;0,'4 - Prijzen'!BV180,"")</f>
        <v>382.44827586206895</v>
      </c>
      <c r="BB176" s="8" t="str">
        <f>IF('4 - Prijzen'!BW180&gt;0,'4 - Prijzen'!BW180,"")</f>
        <v/>
      </c>
      <c r="BC176" s="8">
        <f>'4 - Prijzen'!BX180</f>
        <v>484.28462648676481</v>
      </c>
      <c r="BE176" s="11">
        <f t="shared" si="87"/>
        <v>131.90693877551021</v>
      </c>
      <c r="BF176" s="8">
        <f t="shared" si="111"/>
        <v>297</v>
      </c>
      <c r="BG176" s="11">
        <f t="shared" si="96"/>
        <v>382.44827586206895</v>
      </c>
      <c r="BH176" s="11"/>
      <c r="BI176" s="87">
        <f t="shared" si="82"/>
        <v>0.629</v>
      </c>
      <c r="BJ176" s="87">
        <f t="shared" si="83"/>
        <v>0.66666666666666663</v>
      </c>
      <c r="BK176" s="84">
        <f t="shared" si="81"/>
        <v>0.8763333333333333</v>
      </c>
      <c r="BL176" s="89"/>
      <c r="BM176" s="8">
        <f t="shared" ref="BM176:BM203" si="112">(BE176*AG176)*BK176</f>
        <v>652877.43861551024</v>
      </c>
      <c r="BN176" s="8">
        <f t="shared" ref="BN176:BN203" si="113">(BE176*AI176)*BK176</f>
        <v>36065.467572244903</v>
      </c>
      <c r="BO176" s="8">
        <f t="shared" ref="BO176:BO203" si="114">(BE176*AK176)*BK176</f>
        <v>616811.97104326531</v>
      </c>
      <c r="BP176" s="8">
        <f t="shared" ref="BP176:BP203" si="115">(BE176*AO176)*BK176</f>
        <v>0</v>
      </c>
      <c r="BR176" s="8">
        <f t="shared" si="97"/>
        <v>70273.17</v>
      </c>
      <c r="BS176" s="8">
        <f t="shared" si="98"/>
        <v>1607054.6667241377</v>
      </c>
      <c r="BU176" s="11">
        <f t="shared" si="92"/>
        <v>34207.702427755095</v>
      </c>
      <c r="BV176" s="11">
        <f t="shared" si="93"/>
        <v>990242.69568087242</v>
      </c>
      <c r="BX176" s="14">
        <f t="shared" si="107"/>
        <v>5.5240793201133141E-2</v>
      </c>
      <c r="BY176" s="14">
        <f t="shared" si="108"/>
        <v>5.3307008884501482E-2</v>
      </c>
      <c r="BZ176" s="14">
        <f t="shared" si="109"/>
        <v>0.94475920679886682</v>
      </c>
      <c r="CA176" s="14">
        <f t="shared" si="110"/>
        <v>0.94669299111549854</v>
      </c>
      <c r="CB176" s="8">
        <f t="shared" si="99"/>
        <v>619247.12599987432</v>
      </c>
      <c r="CC176" s="8">
        <f t="shared" si="100"/>
        <v>641711.15850585024</v>
      </c>
      <c r="CD176" s="8">
        <f t="shared" si="101"/>
        <v>1048142.9432544167</v>
      </c>
      <c r="CE176" s="8">
        <f t="shared" si="102"/>
        <v>1046001.9298485128</v>
      </c>
      <c r="CG176" s="11">
        <f t="shared" si="103"/>
        <v>619247.12599987432</v>
      </c>
      <c r="CH176" s="11">
        <f t="shared" si="104"/>
        <v>1048142.9432544167</v>
      </c>
      <c r="CJ176">
        <f t="shared" si="94"/>
        <v>109.64007188383043</v>
      </c>
      <c r="CK176">
        <f t="shared" si="95"/>
        <v>185.57771658187264</v>
      </c>
      <c r="CL176">
        <f t="shared" si="105"/>
        <v>109.64007188383044</v>
      </c>
      <c r="CM176">
        <f t="shared" si="106"/>
        <v>185.57771658187264</v>
      </c>
      <c r="CN176">
        <f t="shared" si="84"/>
        <v>90</v>
      </c>
      <c r="CO176">
        <f t="shared" si="84"/>
        <v>110</v>
      </c>
      <c r="CP176" s="8">
        <f t="shared" si="85"/>
        <v>619247.12599987432</v>
      </c>
      <c r="CQ176" s="8">
        <f t="shared" si="86"/>
        <v>1048142.9432544167</v>
      </c>
    </row>
    <row r="177" spans="1:95" x14ac:dyDescent="0.25">
      <c r="A177">
        <v>1769</v>
      </c>
      <c r="B177" s="8">
        <f>'2 - Eltis SlaveAssessment'!BX177</f>
        <v>5378</v>
      </c>
      <c r="C177" s="8">
        <f>'2 - Eltis SlaveAssessment'!BY177</f>
        <v>4942</v>
      </c>
      <c r="D177" s="8">
        <f>'2 - Eltis SlaveAssessment'!AT177</f>
        <v>342</v>
      </c>
      <c r="E177" s="8">
        <f>'2 - Eltis SlaveAssessment'!AU177</f>
        <v>314</v>
      </c>
      <c r="F177" s="8">
        <f>'2 - Eltis SlaveAssessment'!AV177</f>
        <v>5036</v>
      </c>
      <c r="G177" s="8">
        <f>'2 - Eltis SlaveAssessment'!AW177</f>
        <v>4628</v>
      </c>
      <c r="H177" s="8">
        <f>'2 - Eltis SlaveAssessment'!BJ177+'2 - Eltis SlaveAssessment'!BL177+'2 - Eltis SlaveAssessment'!BN177+'2 - Eltis SlaveAssessment'!BP177+'2 - Eltis SlaveAssessment'!BR177</f>
        <v>0</v>
      </c>
      <c r="I177" s="8">
        <f>'2 - Eltis SlaveAssessment'!BK177+'2 - Eltis SlaveAssessment'!BM177+'2 - Eltis SlaveAssessment'!BO177+'2 - Eltis SlaveAssessment'!BQ177+'2 - Eltis SlaveAssessment'!BS177</f>
        <v>0</v>
      </c>
      <c r="J177" s="8">
        <f>'2 - Eltis SlaveAssessment'!N177+'2 - Eltis SlaveAssessment'!P177+'2 - Eltis SlaveAssessment'!R177+'2 - Eltis SlaveAssessment'!T177+'2 - Eltis SlaveAssessment'!V177+'2 - Eltis SlaveAssessment'!X177+'2 - Eltis SlaveAssessment'!Z177+'2 - Eltis SlaveAssessment'!AB177+'2 - Eltis SlaveAssessment'!AD177+'2 - Eltis SlaveAssessment'!AF177+'2 - Eltis SlaveAssessment'!AH177+'2 - Eltis SlaveAssessment'!AJ177+'2 - Eltis SlaveAssessment'!AL177+'2 - Eltis SlaveAssessment'!AN177+'2 - Eltis SlaveAssessment'!AP177+'2 - Eltis SlaveAssessment'!AR177+'2 - Eltis SlaveAssessment'!AX177+'2 - Eltis SlaveAssessment'!AZ177+'2 - Eltis SlaveAssessment'!BB177+'2 - Eltis SlaveAssessment'!BD177+'2 - Eltis SlaveAssessment'!BF177+'2 - Eltis SlaveAssessment'!BH177</f>
        <v>0</v>
      </c>
      <c r="K177" s="8">
        <f>'2 - Eltis SlaveAssessment'!O177+'2 - Eltis SlaveAssessment'!Q177+'2 - Eltis SlaveAssessment'!S177+'2 - Eltis SlaveAssessment'!U177+'2 - Eltis SlaveAssessment'!W177+'2 - Eltis SlaveAssessment'!Y177+'2 - Eltis SlaveAssessment'!AA177+'2 - Eltis SlaveAssessment'!AC177+'2 - Eltis SlaveAssessment'!AE177+'2 - Eltis SlaveAssessment'!AG177+'2 - Eltis SlaveAssessment'!AI177+'2 - Eltis SlaveAssessment'!AK177+'2 - Eltis SlaveAssessment'!AM177+'2 - Eltis SlaveAssessment'!AO177+'2 - Eltis SlaveAssessment'!AQ177+'2 - Eltis SlaveAssessment'!AS177+'2 - Eltis SlaveAssessment'!AY177+'2 - Eltis SlaveAssessment'!BA177+'2 - Eltis SlaveAssessment'!BC177+'2 - Eltis SlaveAssessment'!BE177+'2 - Eltis SlaveAssessment'!BG177+'2 - Eltis SlaveAssessment'!BI177</f>
        <v>0</v>
      </c>
      <c r="M177" s="8">
        <f>'1 - Eltis SlaveVoyages'!GF177</f>
        <v>5068</v>
      </c>
      <c r="N177" s="8">
        <f>'1 - Eltis SlaveVoyages'!GG177</f>
        <v>4675</v>
      </c>
      <c r="O177" s="8">
        <f>'1 - Eltis SlaveVoyages'!BZ177</f>
        <v>342</v>
      </c>
      <c r="P177" s="8">
        <f>'1 - Eltis SlaveVoyages'!CA177</f>
        <v>314</v>
      </c>
      <c r="Q177" s="8">
        <f>'1 - Eltis SlaveVoyages'!CB177</f>
        <v>4726</v>
      </c>
      <c r="R177" s="8">
        <f>'1 - Eltis SlaveVoyages'!CC177</f>
        <v>4361</v>
      </c>
      <c r="S177" s="8">
        <f>'1 - Eltis SlaveVoyages'!EL177+'1 - Eltis SlaveVoyages'!EN177+'1 - Eltis SlaveVoyages'!EP177+'1 - Eltis SlaveVoyages'!ER177+'1 - Eltis SlaveVoyages'!ET177</f>
        <v>0</v>
      </c>
      <c r="T177" s="8">
        <f>'1 - Eltis SlaveVoyages'!EM177+'1 - Eltis SlaveVoyages'!EO177+'1 - Eltis SlaveVoyages'!EQ177+'1 - Eltis SlaveVoyages'!ES177+'1 - Eltis SlaveVoyages'!EU177</f>
        <v>0</v>
      </c>
      <c r="U177" s="8">
        <f>'1 - Eltis SlaveVoyages'!BR177+'1 - Eltis SlaveVoyages'!BT177+'1 - Eltis SlaveVoyages'!BV177+'1 - Eltis SlaveVoyages'!CF177+'1 - Eltis SlaveVoyages'!CH177+'1 - Eltis SlaveVoyages'!CJ177+'1 - Eltis SlaveVoyages'!CL177+'1 - Eltis SlaveVoyages'!CN177+'1 - Eltis SlaveVoyages'!CP177+'1 - Eltis SlaveVoyages'!CR177+'1 - Eltis SlaveVoyages'!CT177+'1 - Eltis SlaveVoyages'!CV177+'1 - Eltis SlaveVoyages'!CX177+'1 - Eltis SlaveVoyages'!CZ177+'1 - Eltis SlaveVoyages'!DB177+'1 - Eltis SlaveVoyages'!DD177+'1 - Eltis SlaveVoyages'!DF177+'1 - Eltis SlaveVoyages'!DH177+'1 - Eltis SlaveVoyages'!DJ177+'1 - Eltis SlaveVoyages'!DL177+'1 - Eltis SlaveVoyages'!DN177+'1 - Eltis SlaveVoyages'!DP177+'1 - Eltis SlaveVoyages'!DR177+'1 - Eltis SlaveVoyages'!DT177+'1 - Eltis SlaveVoyages'!DV177+'1 - Eltis SlaveVoyages'!DX177+'1 - Eltis SlaveVoyages'!DZ177+'1 - Eltis SlaveVoyages'!EB177+'1 - Eltis SlaveVoyages'!ED177+'1 - Eltis SlaveVoyages'!EF177+'1 - Eltis SlaveVoyages'!EH177+'1 - Eltis SlaveVoyages'!EJ177+'1 - Eltis SlaveVoyages'!FP177+'1 - Eltis SlaveVoyages'!FT177+'1 - Eltis SlaveVoyages'!FV177</f>
        <v>0</v>
      </c>
      <c r="V177" s="8">
        <f>'1 - Eltis SlaveVoyages'!BS177+'1 - Eltis SlaveVoyages'!BU177+'1 - Eltis SlaveVoyages'!BW177+'1 - Eltis SlaveVoyages'!CG177+'1 - Eltis SlaveVoyages'!CI177+'1 - Eltis SlaveVoyages'!CK177+'1 - Eltis SlaveVoyages'!CM177+'1 - Eltis SlaveVoyages'!CO177+'1 - Eltis SlaveVoyages'!CQ177+'1 - Eltis SlaveVoyages'!CS177+'1 - Eltis SlaveVoyages'!CU177+'1 - Eltis SlaveVoyages'!CW177+'1 - Eltis SlaveVoyages'!CY177+'1 - Eltis SlaveVoyages'!DA177+'1 - Eltis SlaveVoyages'!DC177+'1 - Eltis SlaveVoyages'!DE177+'1 - Eltis SlaveVoyages'!DG177+'1 - Eltis SlaveVoyages'!DI177+'1 - Eltis SlaveVoyages'!DK177+'1 - Eltis SlaveVoyages'!DM177+'1 - Eltis SlaveVoyages'!DO177+'1 - Eltis SlaveVoyages'!DQ177+'1 - Eltis SlaveVoyages'!DS177+'1 - Eltis SlaveVoyages'!DU177+'1 - Eltis SlaveVoyages'!DW177+'1 - Eltis SlaveVoyages'!DY177+'1 - Eltis SlaveVoyages'!EA177+'1 - Eltis SlaveVoyages'!EC177+'1 - Eltis SlaveVoyages'!EE177+'1 - Eltis SlaveVoyages'!EG177+'1 - Eltis SlaveVoyages'!EI177+'1 - Eltis SlaveVoyages'!EK177+'1 - Eltis SlaveVoyages'!FQ177+'1 - Eltis SlaveVoyages'!FU177+'1 - Eltis SlaveVoyages'!FW177</f>
        <v>0</v>
      </c>
      <c r="AE177" s="11">
        <f t="shared" si="68"/>
        <v>5068</v>
      </c>
      <c r="AG177" s="51">
        <f t="shared" si="69"/>
        <v>5378</v>
      </c>
      <c r="AH177" s="52">
        <f t="shared" si="70"/>
        <v>4942</v>
      </c>
      <c r="AI177" s="52">
        <f t="shared" si="71"/>
        <v>342</v>
      </c>
      <c r="AJ177" s="52">
        <f t="shared" si="72"/>
        <v>314</v>
      </c>
      <c r="AK177" s="52">
        <f t="shared" si="73"/>
        <v>5036</v>
      </c>
      <c r="AL177" s="52">
        <f t="shared" si="74"/>
        <v>4628</v>
      </c>
      <c r="AM177" s="52">
        <f t="shared" si="75"/>
        <v>0</v>
      </c>
      <c r="AN177" s="52">
        <f t="shared" si="76"/>
        <v>0</v>
      </c>
      <c r="AO177" s="52">
        <f t="shared" si="77"/>
        <v>0</v>
      </c>
      <c r="AP177" s="52">
        <f t="shared" si="78"/>
        <v>0</v>
      </c>
      <c r="AQ177" s="52">
        <f t="shared" si="79"/>
        <v>0</v>
      </c>
      <c r="AR177" s="56">
        <f t="shared" si="80"/>
        <v>0</v>
      </c>
      <c r="AT177" s="8">
        <f>IF('4 - Prijzen'!O181&gt;0,'4 - Prijzen'!O181,"")</f>
        <v>132.87836734693877</v>
      </c>
      <c r="AU177" s="8" t="str">
        <f>IF('4 - Prijzen'!P181&gt;0,'4 - Prijzen'!P181,"")</f>
        <v/>
      </c>
      <c r="AV177" s="8">
        <f>IF('4 - Prijzen'!BC181&gt;0,'4 - Prijzen'!BC181,"")</f>
        <v>295.33333333333331</v>
      </c>
      <c r="AW177" s="8" t="str">
        <f>IF('4 - Prijzen'!BD181&gt;0,'4 - Prijzen'!BD181,"")</f>
        <v/>
      </c>
      <c r="AX177" s="8">
        <f>IF('4 - Prijzen'!BE181&gt;0,'4 - Prijzen'!BE181,"")</f>
        <v>389.56664800273575</v>
      </c>
      <c r="AY177" s="8">
        <f>IF('4 - Prijzen'!BF181&gt;0,'4 - Prijzen'!BF181,"")</f>
        <v>419.34375854764386</v>
      </c>
      <c r="AZ177" s="8">
        <f>IF('4 - Prijzen'!BG181&gt;0,'4 - Prijzen'!BG181,"")</f>
        <v>294.46499730232341</v>
      </c>
      <c r="BA177" s="8">
        <f>IF('4 - Prijzen'!BV181&gt;0,'4 - Prijzen'!BV181,"")</f>
        <v>387</v>
      </c>
      <c r="BB177" s="8" t="str">
        <f>IF('4 - Prijzen'!BW181&gt;0,'4 - Prijzen'!BW181,"")</f>
        <v/>
      </c>
      <c r="BC177" s="8">
        <f>'4 - Prijzen'!BX181</f>
        <v>489.00499781403755</v>
      </c>
      <c r="BE177" s="11">
        <f t="shared" si="87"/>
        <v>132.87836734693877</v>
      </c>
      <c r="BF177" s="8">
        <f t="shared" si="111"/>
        <v>295.33333333333331</v>
      </c>
      <c r="BG177" s="11">
        <f t="shared" si="96"/>
        <v>387</v>
      </c>
      <c r="BH177" s="11"/>
      <c r="BI177" s="87">
        <f t="shared" si="82"/>
        <v>0.629</v>
      </c>
      <c r="BJ177" s="87">
        <f t="shared" si="83"/>
        <v>0.66666666666666663</v>
      </c>
      <c r="BK177" s="84">
        <f t="shared" si="81"/>
        <v>0.8763333333333333</v>
      </c>
      <c r="BL177" s="89"/>
      <c r="BM177" s="8">
        <f t="shared" si="112"/>
        <v>626245.20362231287</v>
      </c>
      <c r="BN177" s="8">
        <f t="shared" si="113"/>
        <v>39824.443964081634</v>
      </c>
      <c r="BO177" s="8">
        <f t="shared" si="114"/>
        <v>586420.75965823117</v>
      </c>
      <c r="BP177" s="8">
        <f t="shared" si="115"/>
        <v>0</v>
      </c>
      <c r="BR177" s="8">
        <f t="shared" si="97"/>
        <v>81266.479555555547</v>
      </c>
      <c r="BS177" s="8">
        <f t="shared" si="98"/>
        <v>1569544.548</v>
      </c>
      <c r="BU177" s="11">
        <f t="shared" si="92"/>
        <v>41442.035591473912</v>
      </c>
      <c r="BV177" s="11">
        <f t="shared" si="93"/>
        <v>983123.78834176878</v>
      </c>
      <c r="BX177" s="14">
        <f t="shared" si="107"/>
        <v>6.3592413536630713E-2</v>
      </c>
      <c r="BY177" s="14">
        <f t="shared" si="108"/>
        <v>6.3537029542695259E-2</v>
      </c>
      <c r="BZ177" s="14">
        <f t="shared" si="109"/>
        <v>0.9364075864633693</v>
      </c>
      <c r="CA177" s="14">
        <f t="shared" si="110"/>
        <v>0.93646297045730476</v>
      </c>
      <c r="CB177" s="8">
        <f t="shared" si="99"/>
        <v>651682.06845306058</v>
      </c>
      <c r="CC177" s="8">
        <f t="shared" si="100"/>
        <v>652250.12704797485</v>
      </c>
      <c r="CD177" s="8">
        <f t="shared" si="101"/>
        <v>1049888.7477565592</v>
      </c>
      <c r="CE177" s="8">
        <f t="shared" si="102"/>
        <v>1049826.6555715257</v>
      </c>
      <c r="CG177" s="11">
        <f t="shared" si="103"/>
        <v>651682.06845306058</v>
      </c>
      <c r="CH177" s="11">
        <f t="shared" si="104"/>
        <v>1049888.7477565592</v>
      </c>
      <c r="CJ177">
        <f t="shared" si="94"/>
        <v>121.1755426651284</v>
      </c>
      <c r="CK177">
        <f t="shared" si="95"/>
        <v>195.21917957541081</v>
      </c>
      <c r="CL177">
        <f t="shared" si="105"/>
        <v>121.1755426651284</v>
      </c>
      <c r="CM177">
        <f t="shared" si="106"/>
        <v>195.21917957541078</v>
      </c>
      <c r="CN177">
        <f t="shared" si="84"/>
        <v>90</v>
      </c>
      <c r="CO177">
        <f t="shared" si="84"/>
        <v>110</v>
      </c>
      <c r="CP177" s="8">
        <f t="shared" si="85"/>
        <v>651682.06845306058</v>
      </c>
      <c r="CQ177" s="8">
        <f t="shared" si="86"/>
        <v>1049888.7477565592</v>
      </c>
    </row>
    <row r="178" spans="1:95" x14ac:dyDescent="0.25">
      <c r="A178">
        <v>1770</v>
      </c>
      <c r="B178" s="8">
        <f>'2 - Eltis SlaveAssessment'!BX178</f>
        <v>6797</v>
      </c>
      <c r="C178" s="8">
        <f>'2 - Eltis SlaveAssessment'!BY178</f>
        <v>6130</v>
      </c>
      <c r="D178" s="8">
        <f>'2 - Eltis SlaveAssessment'!AT178</f>
        <v>0</v>
      </c>
      <c r="E178" s="8">
        <f>'2 - Eltis SlaveAssessment'!AU178</f>
        <v>0</v>
      </c>
      <c r="F178" s="8">
        <f>'2 - Eltis SlaveAssessment'!AV178</f>
        <v>6797</v>
      </c>
      <c r="G178" s="8">
        <f>'2 - Eltis SlaveAssessment'!AW178</f>
        <v>6130</v>
      </c>
      <c r="H178" s="8">
        <f>'2 - Eltis SlaveAssessment'!BJ178+'2 - Eltis SlaveAssessment'!BL178+'2 - Eltis SlaveAssessment'!BN178+'2 - Eltis SlaveAssessment'!BP178+'2 - Eltis SlaveAssessment'!BR178</f>
        <v>0</v>
      </c>
      <c r="I178" s="8">
        <f>'2 - Eltis SlaveAssessment'!BK178+'2 - Eltis SlaveAssessment'!BM178+'2 - Eltis SlaveAssessment'!BO178+'2 - Eltis SlaveAssessment'!BQ178+'2 - Eltis SlaveAssessment'!BS178</f>
        <v>0</v>
      </c>
      <c r="J178" s="8">
        <f>'2 - Eltis SlaveAssessment'!N178+'2 - Eltis SlaveAssessment'!P178+'2 - Eltis SlaveAssessment'!R178+'2 - Eltis SlaveAssessment'!T178+'2 - Eltis SlaveAssessment'!V178+'2 - Eltis SlaveAssessment'!X178+'2 - Eltis SlaveAssessment'!Z178+'2 - Eltis SlaveAssessment'!AB178+'2 - Eltis SlaveAssessment'!AD178+'2 - Eltis SlaveAssessment'!AF178+'2 - Eltis SlaveAssessment'!AH178+'2 - Eltis SlaveAssessment'!AJ178+'2 - Eltis SlaveAssessment'!AL178+'2 - Eltis SlaveAssessment'!AN178+'2 - Eltis SlaveAssessment'!AP178+'2 - Eltis SlaveAssessment'!AR178+'2 - Eltis SlaveAssessment'!AX178+'2 - Eltis SlaveAssessment'!AZ178+'2 - Eltis SlaveAssessment'!BB178+'2 - Eltis SlaveAssessment'!BD178+'2 - Eltis SlaveAssessment'!BF178+'2 - Eltis SlaveAssessment'!BH178</f>
        <v>0</v>
      </c>
      <c r="K178" s="8">
        <f>'2 - Eltis SlaveAssessment'!O178+'2 - Eltis SlaveAssessment'!Q178+'2 - Eltis SlaveAssessment'!S178+'2 - Eltis SlaveAssessment'!U178+'2 - Eltis SlaveAssessment'!W178+'2 - Eltis SlaveAssessment'!Y178+'2 - Eltis SlaveAssessment'!AA178+'2 - Eltis SlaveAssessment'!AC178+'2 - Eltis SlaveAssessment'!AE178+'2 - Eltis SlaveAssessment'!AG178+'2 - Eltis SlaveAssessment'!AI178+'2 - Eltis SlaveAssessment'!AK178+'2 - Eltis SlaveAssessment'!AM178+'2 - Eltis SlaveAssessment'!AO178+'2 - Eltis SlaveAssessment'!AQ178+'2 - Eltis SlaveAssessment'!AS178+'2 - Eltis SlaveAssessment'!AY178+'2 - Eltis SlaveAssessment'!BA178+'2 - Eltis SlaveAssessment'!BC178+'2 - Eltis SlaveAssessment'!BE178+'2 - Eltis SlaveAssessment'!BG178+'2 - Eltis SlaveAssessment'!BI178</f>
        <v>0</v>
      </c>
      <c r="M178" s="8">
        <f>'1 - Eltis SlaveVoyages'!GF178</f>
        <v>6834</v>
      </c>
      <c r="N178" s="8">
        <f>'1 - Eltis SlaveVoyages'!GG178</f>
        <v>6168</v>
      </c>
      <c r="O178" s="8">
        <f>'1 - Eltis SlaveVoyages'!BZ178</f>
        <v>0</v>
      </c>
      <c r="P178" s="8">
        <f>'1 - Eltis SlaveVoyages'!CA178</f>
        <v>0</v>
      </c>
      <c r="Q178" s="8">
        <f>'1 - Eltis SlaveVoyages'!CB178</f>
        <v>6834</v>
      </c>
      <c r="R178" s="8">
        <f>'1 - Eltis SlaveVoyages'!CC178</f>
        <v>6168</v>
      </c>
      <c r="S178" s="8">
        <f>'1 - Eltis SlaveVoyages'!EL178+'1 - Eltis SlaveVoyages'!EN178+'1 - Eltis SlaveVoyages'!EP178+'1 - Eltis SlaveVoyages'!ER178+'1 - Eltis SlaveVoyages'!ET178</f>
        <v>0</v>
      </c>
      <c r="T178" s="8">
        <f>'1 - Eltis SlaveVoyages'!EM178+'1 - Eltis SlaveVoyages'!EO178+'1 - Eltis SlaveVoyages'!EQ178+'1 - Eltis SlaveVoyages'!ES178+'1 - Eltis SlaveVoyages'!EU178</f>
        <v>0</v>
      </c>
      <c r="U178" s="8">
        <f>'1 - Eltis SlaveVoyages'!BR178+'1 - Eltis SlaveVoyages'!BT178+'1 - Eltis SlaveVoyages'!BV178+'1 - Eltis SlaveVoyages'!CF178+'1 - Eltis SlaveVoyages'!CH178+'1 - Eltis SlaveVoyages'!CJ178+'1 - Eltis SlaveVoyages'!CL178+'1 - Eltis SlaveVoyages'!CN178+'1 - Eltis SlaveVoyages'!CP178+'1 - Eltis SlaveVoyages'!CR178+'1 - Eltis SlaveVoyages'!CT178+'1 - Eltis SlaveVoyages'!CV178+'1 - Eltis SlaveVoyages'!CX178+'1 - Eltis SlaveVoyages'!CZ178+'1 - Eltis SlaveVoyages'!DB178+'1 - Eltis SlaveVoyages'!DD178+'1 - Eltis SlaveVoyages'!DF178+'1 - Eltis SlaveVoyages'!DH178+'1 - Eltis SlaveVoyages'!DJ178+'1 - Eltis SlaveVoyages'!DL178+'1 - Eltis SlaveVoyages'!DN178+'1 - Eltis SlaveVoyages'!DP178+'1 - Eltis SlaveVoyages'!DR178+'1 - Eltis SlaveVoyages'!DT178+'1 - Eltis SlaveVoyages'!DV178+'1 - Eltis SlaveVoyages'!DX178+'1 - Eltis SlaveVoyages'!DZ178+'1 - Eltis SlaveVoyages'!EB178+'1 - Eltis SlaveVoyages'!ED178+'1 - Eltis SlaveVoyages'!EF178+'1 - Eltis SlaveVoyages'!EH178+'1 - Eltis SlaveVoyages'!EJ178+'1 - Eltis SlaveVoyages'!FP178+'1 - Eltis SlaveVoyages'!FT178+'1 - Eltis SlaveVoyages'!FV178</f>
        <v>0</v>
      </c>
      <c r="V178" s="8">
        <f>'1 - Eltis SlaveVoyages'!BS178+'1 - Eltis SlaveVoyages'!BU178+'1 - Eltis SlaveVoyages'!BW178+'1 - Eltis SlaveVoyages'!CG178+'1 - Eltis SlaveVoyages'!CI178+'1 - Eltis SlaveVoyages'!CK178+'1 - Eltis SlaveVoyages'!CM178+'1 - Eltis SlaveVoyages'!CO178+'1 - Eltis SlaveVoyages'!CQ178+'1 - Eltis SlaveVoyages'!CS178+'1 - Eltis SlaveVoyages'!CU178+'1 - Eltis SlaveVoyages'!CW178+'1 - Eltis SlaveVoyages'!CY178+'1 - Eltis SlaveVoyages'!DA178+'1 - Eltis SlaveVoyages'!DC178+'1 - Eltis SlaveVoyages'!DE178+'1 - Eltis SlaveVoyages'!DG178+'1 - Eltis SlaveVoyages'!DI178+'1 - Eltis SlaveVoyages'!DK178+'1 - Eltis SlaveVoyages'!DM178+'1 - Eltis SlaveVoyages'!DO178+'1 - Eltis SlaveVoyages'!DQ178+'1 - Eltis SlaveVoyages'!DS178+'1 - Eltis SlaveVoyages'!DU178+'1 - Eltis SlaveVoyages'!DW178+'1 - Eltis SlaveVoyages'!DY178+'1 - Eltis SlaveVoyages'!EA178+'1 - Eltis SlaveVoyages'!EC178+'1 - Eltis SlaveVoyages'!EE178+'1 - Eltis SlaveVoyages'!EG178+'1 - Eltis SlaveVoyages'!EI178+'1 - Eltis SlaveVoyages'!EK178+'1 - Eltis SlaveVoyages'!FQ178+'1 - Eltis SlaveVoyages'!FU178+'1 - Eltis SlaveVoyages'!FW178</f>
        <v>0</v>
      </c>
      <c r="AE178" s="11">
        <f t="shared" si="68"/>
        <v>6834</v>
      </c>
      <c r="AG178" s="51">
        <f t="shared" si="69"/>
        <v>6797</v>
      </c>
      <c r="AH178" s="52">
        <f t="shared" si="70"/>
        <v>6130</v>
      </c>
      <c r="AI178" s="52">
        <f t="shared" si="71"/>
        <v>0</v>
      </c>
      <c r="AJ178" s="52">
        <f t="shared" si="72"/>
        <v>0</v>
      </c>
      <c r="AK178" s="52">
        <f t="shared" si="73"/>
        <v>6797</v>
      </c>
      <c r="AL178" s="52">
        <f t="shared" si="74"/>
        <v>6130</v>
      </c>
      <c r="AM178" s="52">
        <f t="shared" si="75"/>
        <v>0</v>
      </c>
      <c r="AN178" s="52">
        <f t="shared" si="76"/>
        <v>0</v>
      </c>
      <c r="AO178" s="52">
        <f t="shared" si="77"/>
        <v>0</v>
      </c>
      <c r="AP178" s="52">
        <f t="shared" si="78"/>
        <v>0</v>
      </c>
      <c r="AQ178" s="52">
        <f t="shared" si="79"/>
        <v>0</v>
      </c>
      <c r="AR178" s="56">
        <f t="shared" si="80"/>
        <v>0</v>
      </c>
      <c r="AT178" s="8">
        <f>IF('4 - Prijzen'!O182&gt;0,'4 - Prijzen'!O182,"")</f>
        <v>135.41467181467183</v>
      </c>
      <c r="AU178" s="8" t="str">
        <f>IF('4 - Prijzen'!P182&gt;0,'4 - Prijzen'!P182,"")</f>
        <v/>
      </c>
      <c r="AV178" s="8">
        <f>IF('4 - Prijzen'!BC182&gt;0,'4 - Prijzen'!BC182,"")</f>
        <v>310.8</v>
      </c>
      <c r="AW178" s="8" t="str">
        <f>IF('4 - Prijzen'!BD182&gt;0,'4 - Prijzen'!BD182,"")</f>
        <v/>
      </c>
      <c r="AX178" s="8">
        <f>IF('4 - Prijzen'!BE182&gt;0,'4 - Prijzen'!BE182,"")</f>
        <v>407.91878240290663</v>
      </c>
      <c r="AY178" s="8">
        <f>IF('4 - Prijzen'!BF182&gt;0,'4 - Prijzen'!BF182,"")</f>
        <v>457.09157968362888</v>
      </c>
      <c r="AZ178" s="8">
        <f>IF('4 - Prijzen'!BG182&gt;0,'4 - Prijzen'!BG182,"")</f>
        <v>313.54942988974278</v>
      </c>
      <c r="BA178" s="8">
        <f>IF('4 - Prijzen'!BV182&gt;0,'4 - Prijzen'!BV182,"")</f>
        <v>384.43333333333334</v>
      </c>
      <c r="BB178" s="8" t="str">
        <f>IF('4 - Prijzen'!BW182&gt;0,'4 - Prijzen'!BW182,"")</f>
        <v/>
      </c>
      <c r="BC178" s="8">
        <f>'4 - Prijzen'!BX182</f>
        <v>491.19054719651012</v>
      </c>
      <c r="BE178" s="11">
        <f t="shared" si="87"/>
        <v>135.41467181467183</v>
      </c>
      <c r="BF178" s="8">
        <f t="shared" si="111"/>
        <v>310.8</v>
      </c>
      <c r="BG178" s="11">
        <f t="shared" si="96"/>
        <v>384.43333333333334</v>
      </c>
      <c r="BH178" s="11"/>
      <c r="BI178" s="87">
        <f t="shared" si="82"/>
        <v>0.629</v>
      </c>
      <c r="BJ178" s="87">
        <f t="shared" si="83"/>
        <v>0.66666666666666663</v>
      </c>
      <c r="BK178" s="84">
        <f t="shared" si="81"/>
        <v>0.8763333333333333</v>
      </c>
      <c r="BL178" s="89"/>
      <c r="BM178" s="8">
        <f t="shared" si="112"/>
        <v>806589.05181621632</v>
      </c>
      <c r="BN178" s="8">
        <f t="shared" si="113"/>
        <v>0</v>
      </c>
      <c r="BO178" s="8">
        <f t="shared" si="114"/>
        <v>806589.05181621632</v>
      </c>
      <c r="BP178" s="8">
        <f t="shared" si="115"/>
        <v>0</v>
      </c>
      <c r="BR178" s="8">
        <f t="shared" si="97"/>
        <v>0</v>
      </c>
      <c r="BS178" s="8">
        <f t="shared" si="98"/>
        <v>2065146.3934444445</v>
      </c>
      <c r="BU178" s="11">
        <f t="shared" si="92"/>
        <v>0</v>
      </c>
      <c r="BV178" s="11">
        <f t="shared" si="93"/>
        <v>1258557.3416282283</v>
      </c>
      <c r="BX178" s="14">
        <f t="shared" si="107"/>
        <v>0</v>
      </c>
      <c r="BY178" s="14">
        <f t="shared" si="108"/>
        <v>0</v>
      </c>
      <c r="BZ178" s="14">
        <f t="shared" si="109"/>
        <v>1</v>
      </c>
      <c r="CA178" s="14">
        <f t="shared" si="110"/>
        <v>1</v>
      </c>
      <c r="CB178" s="8" t="str">
        <f t="shared" si="99"/>
        <v/>
      </c>
      <c r="CC178" s="8" t="str">
        <f t="shared" si="100"/>
        <v/>
      </c>
      <c r="CD178" s="8">
        <f t="shared" si="101"/>
        <v>1258557.3416282283</v>
      </c>
      <c r="CE178" s="8">
        <f t="shared" si="102"/>
        <v>1258557.3416282283</v>
      </c>
      <c r="CG178" s="11">
        <f t="shared" si="103"/>
        <v>1258557.3416282283</v>
      </c>
      <c r="CH178" s="11">
        <f t="shared" si="104"/>
        <v>1258557.3416282283</v>
      </c>
      <c r="CJ178" t="str">
        <f t="shared" si="94"/>
        <v/>
      </c>
      <c r="CK178">
        <f t="shared" si="95"/>
        <v>185.16365185055588</v>
      </c>
      <c r="CL178">
        <f t="shared" si="105"/>
        <v>185.16365185055588</v>
      </c>
      <c r="CM178">
        <f t="shared" si="106"/>
        <v>185.16365185055588</v>
      </c>
      <c r="CN178">
        <f t="shared" si="84"/>
        <v>90</v>
      </c>
      <c r="CO178">
        <f t="shared" si="84"/>
        <v>110</v>
      </c>
      <c r="CP178" s="8">
        <f t="shared" si="85"/>
        <v>1258557.3416282283</v>
      </c>
      <c r="CQ178" s="8">
        <f t="shared" si="86"/>
        <v>1258557.3416282283</v>
      </c>
    </row>
    <row r="179" spans="1:95" x14ac:dyDescent="0.25">
      <c r="A179">
        <v>1771</v>
      </c>
      <c r="B179" s="8">
        <f>'2 - Eltis SlaveAssessment'!BX179</f>
        <v>8249</v>
      </c>
      <c r="C179" s="8">
        <f>'2 - Eltis SlaveAssessment'!BY179</f>
        <v>7296</v>
      </c>
      <c r="D179" s="8">
        <f>'2 - Eltis SlaveAssessment'!AT179</f>
        <v>412</v>
      </c>
      <c r="E179" s="8">
        <f>'2 - Eltis SlaveAssessment'!AU179</f>
        <v>357</v>
      </c>
      <c r="F179" s="8">
        <f>'2 - Eltis SlaveAssessment'!AV179</f>
        <v>7837</v>
      </c>
      <c r="G179" s="8">
        <f>'2 - Eltis SlaveAssessment'!AW179</f>
        <v>6939</v>
      </c>
      <c r="H179" s="8">
        <f>'2 - Eltis SlaveAssessment'!BJ179+'2 - Eltis SlaveAssessment'!BL179+'2 - Eltis SlaveAssessment'!BN179+'2 - Eltis SlaveAssessment'!BP179+'2 - Eltis SlaveAssessment'!BR179</f>
        <v>0</v>
      </c>
      <c r="I179" s="8">
        <f>'2 - Eltis SlaveAssessment'!BK179+'2 - Eltis SlaveAssessment'!BM179+'2 - Eltis SlaveAssessment'!BO179+'2 - Eltis SlaveAssessment'!BQ179+'2 - Eltis SlaveAssessment'!BS179</f>
        <v>0</v>
      </c>
      <c r="J179" s="8">
        <f>'2 - Eltis SlaveAssessment'!N179+'2 - Eltis SlaveAssessment'!P179+'2 - Eltis SlaveAssessment'!R179+'2 - Eltis SlaveAssessment'!T179+'2 - Eltis SlaveAssessment'!V179+'2 - Eltis SlaveAssessment'!X179+'2 - Eltis SlaveAssessment'!Z179+'2 - Eltis SlaveAssessment'!AB179+'2 - Eltis SlaveAssessment'!AD179+'2 - Eltis SlaveAssessment'!AF179+'2 - Eltis SlaveAssessment'!AH179+'2 - Eltis SlaveAssessment'!AJ179+'2 - Eltis SlaveAssessment'!AL179+'2 - Eltis SlaveAssessment'!AN179+'2 - Eltis SlaveAssessment'!AP179+'2 - Eltis SlaveAssessment'!AR179+'2 - Eltis SlaveAssessment'!AX179+'2 - Eltis SlaveAssessment'!AZ179+'2 - Eltis SlaveAssessment'!BB179+'2 - Eltis SlaveAssessment'!BD179+'2 - Eltis SlaveAssessment'!BF179+'2 - Eltis SlaveAssessment'!BH179</f>
        <v>0</v>
      </c>
      <c r="K179" s="8">
        <f>'2 - Eltis SlaveAssessment'!O179+'2 - Eltis SlaveAssessment'!Q179+'2 - Eltis SlaveAssessment'!S179+'2 - Eltis SlaveAssessment'!U179+'2 - Eltis SlaveAssessment'!W179+'2 - Eltis SlaveAssessment'!Y179+'2 - Eltis SlaveAssessment'!AA179+'2 - Eltis SlaveAssessment'!AC179+'2 - Eltis SlaveAssessment'!AE179+'2 - Eltis SlaveAssessment'!AG179+'2 - Eltis SlaveAssessment'!AI179+'2 - Eltis SlaveAssessment'!AK179+'2 - Eltis SlaveAssessment'!AM179+'2 - Eltis SlaveAssessment'!AO179+'2 - Eltis SlaveAssessment'!AQ179+'2 - Eltis SlaveAssessment'!AS179+'2 - Eltis SlaveAssessment'!AY179+'2 - Eltis SlaveAssessment'!BA179+'2 - Eltis SlaveAssessment'!BC179+'2 - Eltis SlaveAssessment'!BE179+'2 - Eltis SlaveAssessment'!BG179+'2 - Eltis SlaveAssessment'!BI179</f>
        <v>0</v>
      </c>
      <c r="M179" s="8">
        <f>'1 - Eltis SlaveVoyages'!GF179</f>
        <v>7954</v>
      </c>
      <c r="N179" s="8">
        <f>'1 - Eltis SlaveVoyages'!GG179</f>
        <v>7043</v>
      </c>
      <c r="O179" s="8">
        <f>'1 - Eltis SlaveVoyages'!BZ179</f>
        <v>347</v>
      </c>
      <c r="P179" s="8">
        <f>'1 - Eltis SlaveVoyages'!CA179</f>
        <v>300</v>
      </c>
      <c r="Q179" s="8">
        <f>'1 - Eltis SlaveVoyages'!CB179</f>
        <v>7607</v>
      </c>
      <c r="R179" s="8">
        <f>'1 - Eltis SlaveVoyages'!CC179</f>
        <v>6743</v>
      </c>
      <c r="S179" s="8">
        <f>'1 - Eltis SlaveVoyages'!EL179+'1 - Eltis SlaveVoyages'!EN179+'1 - Eltis SlaveVoyages'!EP179+'1 - Eltis SlaveVoyages'!ER179+'1 - Eltis SlaveVoyages'!ET179</f>
        <v>0</v>
      </c>
      <c r="T179" s="8">
        <f>'1 - Eltis SlaveVoyages'!EM179+'1 - Eltis SlaveVoyages'!EO179+'1 - Eltis SlaveVoyages'!EQ179+'1 - Eltis SlaveVoyages'!ES179+'1 - Eltis SlaveVoyages'!EU179</f>
        <v>0</v>
      </c>
      <c r="U179" s="8">
        <f>'1 - Eltis SlaveVoyages'!BR179+'1 - Eltis SlaveVoyages'!BT179+'1 - Eltis SlaveVoyages'!BV179+'1 - Eltis SlaveVoyages'!CF179+'1 - Eltis SlaveVoyages'!CH179+'1 - Eltis SlaveVoyages'!CJ179+'1 - Eltis SlaveVoyages'!CL179+'1 - Eltis SlaveVoyages'!CN179+'1 - Eltis SlaveVoyages'!CP179+'1 - Eltis SlaveVoyages'!CR179+'1 - Eltis SlaveVoyages'!CT179+'1 - Eltis SlaveVoyages'!CV179+'1 - Eltis SlaveVoyages'!CX179+'1 - Eltis SlaveVoyages'!CZ179+'1 - Eltis SlaveVoyages'!DB179+'1 - Eltis SlaveVoyages'!DD179+'1 - Eltis SlaveVoyages'!DF179+'1 - Eltis SlaveVoyages'!DH179+'1 - Eltis SlaveVoyages'!DJ179+'1 - Eltis SlaveVoyages'!DL179+'1 - Eltis SlaveVoyages'!DN179+'1 - Eltis SlaveVoyages'!DP179+'1 - Eltis SlaveVoyages'!DR179+'1 - Eltis SlaveVoyages'!DT179+'1 - Eltis SlaveVoyages'!DV179+'1 - Eltis SlaveVoyages'!DX179+'1 - Eltis SlaveVoyages'!DZ179+'1 - Eltis SlaveVoyages'!EB179+'1 - Eltis SlaveVoyages'!ED179+'1 - Eltis SlaveVoyages'!EF179+'1 - Eltis SlaveVoyages'!EH179+'1 - Eltis SlaveVoyages'!EJ179+'1 - Eltis SlaveVoyages'!FP179+'1 - Eltis SlaveVoyages'!FT179+'1 - Eltis SlaveVoyages'!FV179</f>
        <v>0</v>
      </c>
      <c r="V179" s="8">
        <f>'1 - Eltis SlaveVoyages'!BS179+'1 - Eltis SlaveVoyages'!BU179+'1 - Eltis SlaveVoyages'!BW179+'1 - Eltis SlaveVoyages'!CG179+'1 - Eltis SlaveVoyages'!CI179+'1 - Eltis SlaveVoyages'!CK179+'1 - Eltis SlaveVoyages'!CM179+'1 - Eltis SlaveVoyages'!CO179+'1 - Eltis SlaveVoyages'!CQ179+'1 - Eltis SlaveVoyages'!CS179+'1 - Eltis SlaveVoyages'!CU179+'1 - Eltis SlaveVoyages'!CW179+'1 - Eltis SlaveVoyages'!CY179+'1 - Eltis SlaveVoyages'!DA179+'1 - Eltis SlaveVoyages'!DC179+'1 - Eltis SlaveVoyages'!DE179+'1 - Eltis SlaveVoyages'!DG179+'1 - Eltis SlaveVoyages'!DI179+'1 - Eltis SlaveVoyages'!DK179+'1 - Eltis SlaveVoyages'!DM179+'1 - Eltis SlaveVoyages'!DO179+'1 - Eltis SlaveVoyages'!DQ179+'1 - Eltis SlaveVoyages'!DS179+'1 - Eltis SlaveVoyages'!DU179+'1 - Eltis SlaveVoyages'!DW179+'1 - Eltis SlaveVoyages'!DY179+'1 - Eltis SlaveVoyages'!EA179+'1 - Eltis SlaveVoyages'!EC179+'1 - Eltis SlaveVoyages'!EE179+'1 - Eltis SlaveVoyages'!EG179+'1 - Eltis SlaveVoyages'!EI179+'1 - Eltis SlaveVoyages'!EK179+'1 - Eltis SlaveVoyages'!FQ179+'1 - Eltis SlaveVoyages'!FU179+'1 - Eltis SlaveVoyages'!FW179</f>
        <v>0</v>
      </c>
      <c r="AE179" s="11">
        <f t="shared" si="68"/>
        <v>7954</v>
      </c>
      <c r="AG179" s="51">
        <f t="shared" si="69"/>
        <v>8249</v>
      </c>
      <c r="AH179" s="52">
        <f t="shared" si="70"/>
        <v>7296</v>
      </c>
      <c r="AI179" s="52">
        <f t="shared" si="71"/>
        <v>412</v>
      </c>
      <c r="AJ179" s="52">
        <f t="shared" si="72"/>
        <v>357</v>
      </c>
      <c r="AK179" s="52">
        <f t="shared" si="73"/>
        <v>7837</v>
      </c>
      <c r="AL179" s="52">
        <f t="shared" si="74"/>
        <v>6939</v>
      </c>
      <c r="AM179" s="52">
        <f t="shared" si="75"/>
        <v>0</v>
      </c>
      <c r="AN179" s="52">
        <f t="shared" si="76"/>
        <v>0</v>
      </c>
      <c r="AO179" s="52">
        <f t="shared" si="77"/>
        <v>0</v>
      </c>
      <c r="AP179" s="52">
        <f t="shared" si="78"/>
        <v>0</v>
      </c>
      <c r="AQ179" s="52">
        <f t="shared" si="79"/>
        <v>0</v>
      </c>
      <c r="AR179" s="56">
        <f t="shared" si="80"/>
        <v>0</v>
      </c>
      <c r="AT179" s="8">
        <f>IF('4 - Prijzen'!O183&gt;0,'4 - Prijzen'!O183,"")</f>
        <v>139.1512605042017</v>
      </c>
      <c r="AU179" s="8" t="str">
        <f>IF('4 - Prijzen'!P183&gt;0,'4 - Prijzen'!P183,"")</f>
        <v/>
      </c>
      <c r="AV179" s="8">
        <f>IF('4 - Prijzen'!BC183&gt;0,'4 - Prijzen'!BC183,"")</f>
        <v>313.39999999999998</v>
      </c>
      <c r="AW179" s="8" t="str">
        <f>IF('4 - Prijzen'!BD183&gt;0,'4 - Prijzen'!BD183,"")</f>
        <v/>
      </c>
      <c r="AX179" s="8">
        <f>IF('4 - Prijzen'!BE183&gt;0,'4 - Prijzen'!BE183,"")</f>
        <v>427.76303341977706</v>
      </c>
      <c r="AY179" s="8">
        <f>IF('4 - Prijzen'!BF183&gt;0,'4 - Prijzen'!BF183,"")</f>
        <v>458.71997861374513</v>
      </c>
      <c r="AZ179" s="8">
        <f>IF('4 - Prijzen'!BG183&gt;0,'4 - Prijzen'!BG183,"")</f>
        <v>319.96880320893928</v>
      </c>
      <c r="BA179" s="8">
        <f>IF('4 - Prijzen'!BV183&gt;0,'4 - Prijzen'!BV183,"")</f>
        <v>386.63333333333333</v>
      </c>
      <c r="BB179" s="8" t="str">
        <f>IF('4 - Prijzen'!BW183&gt;0,'4 - Prijzen'!BW183,"")</f>
        <v/>
      </c>
      <c r="BC179" s="8">
        <f>'4 - Prijzen'!BX183</f>
        <v>496.33312124194111</v>
      </c>
      <c r="BE179" s="11">
        <f t="shared" si="87"/>
        <v>139.1512605042017</v>
      </c>
      <c r="BF179" s="8">
        <f t="shared" si="111"/>
        <v>313.39999999999998</v>
      </c>
      <c r="BG179" s="11">
        <f t="shared" si="96"/>
        <v>386.63333333333333</v>
      </c>
      <c r="BH179" s="11"/>
      <c r="BI179" s="87">
        <f t="shared" si="82"/>
        <v>0.629</v>
      </c>
      <c r="BJ179" s="87">
        <f t="shared" si="83"/>
        <v>0.66666666666666663</v>
      </c>
      <c r="BK179" s="84">
        <f t="shared" si="81"/>
        <v>0.8763333333333333</v>
      </c>
      <c r="BL179" s="89"/>
      <c r="BM179" s="8">
        <f t="shared" si="112"/>
        <v>1005906.882742297</v>
      </c>
      <c r="BN179" s="8">
        <f t="shared" si="113"/>
        <v>50240.46983753502</v>
      </c>
      <c r="BO179" s="8">
        <f t="shared" si="114"/>
        <v>955666.41290476196</v>
      </c>
      <c r="BP179" s="8">
        <f t="shared" si="115"/>
        <v>0</v>
      </c>
      <c r="BR179" s="8">
        <f t="shared" si="97"/>
        <v>98047.503399999987</v>
      </c>
      <c r="BS179" s="8">
        <f t="shared" si="98"/>
        <v>2351069.7440999998</v>
      </c>
      <c r="BU179" s="11">
        <f t="shared" ref="BU179:BU190" si="116">BR179-BN179</f>
        <v>47807.033562464967</v>
      </c>
      <c r="BV179" s="11">
        <f t="shared" ref="BV179:BV190" si="117">BS179-BO179</f>
        <v>1395403.3311952378</v>
      </c>
      <c r="BX179" s="14">
        <f t="shared" si="107"/>
        <v>4.9945447933082796E-2</v>
      </c>
      <c r="BY179" s="14">
        <f t="shared" si="108"/>
        <v>4.8930921052631582E-2</v>
      </c>
      <c r="BZ179" s="14">
        <f t="shared" si="109"/>
        <v>0.95005455206691725</v>
      </c>
      <c r="CA179" s="14">
        <f t="shared" si="110"/>
        <v>0.95106907894736847</v>
      </c>
      <c r="CB179" s="8">
        <f t="shared" si="99"/>
        <v>957184.99965236289</v>
      </c>
      <c r="CC179" s="8">
        <f t="shared" si="100"/>
        <v>977031.13969676301</v>
      </c>
      <c r="CD179" s="8">
        <f t="shared" si="101"/>
        <v>1468761.2707706413</v>
      </c>
      <c r="CE179" s="8">
        <f t="shared" si="102"/>
        <v>1467194.5099294502</v>
      </c>
      <c r="CG179" s="11">
        <f t="shared" si="103"/>
        <v>957184.99965236289</v>
      </c>
      <c r="CH179" s="11">
        <f t="shared" si="104"/>
        <v>1468761.2707706413</v>
      </c>
      <c r="CJ179">
        <f t="shared" ref="CJ179:CJ210" si="118">IF(BU179&gt;0,BU179/AI179,"")</f>
        <v>116.0364892292839</v>
      </c>
      <c r="CK179">
        <f t="shared" ref="CK179:CK210" si="119">IF(BV179&gt;0,BV179/AK179,"")</f>
        <v>178.05325139661068</v>
      </c>
      <c r="CL179">
        <f t="shared" si="105"/>
        <v>116.0364892292839</v>
      </c>
      <c r="CM179">
        <f t="shared" si="106"/>
        <v>178.05325139661065</v>
      </c>
      <c r="CN179">
        <f t="shared" si="84"/>
        <v>90</v>
      </c>
      <c r="CO179">
        <f t="shared" si="84"/>
        <v>110</v>
      </c>
      <c r="CP179" s="8">
        <f t="shared" si="85"/>
        <v>957184.99965236289</v>
      </c>
      <c r="CQ179" s="8">
        <f t="shared" si="86"/>
        <v>1468761.2707706413</v>
      </c>
    </row>
    <row r="180" spans="1:95" x14ac:dyDescent="0.25">
      <c r="A180">
        <v>1772</v>
      </c>
      <c r="B180" s="8">
        <f>'2 - Eltis SlaveAssessment'!BX180</f>
        <v>6878</v>
      </c>
      <c r="C180" s="8">
        <f>'2 - Eltis SlaveAssessment'!BY180</f>
        <v>6090</v>
      </c>
      <c r="D180" s="8">
        <f>'2 - Eltis SlaveAssessment'!AT180</f>
        <v>948</v>
      </c>
      <c r="E180" s="8">
        <f>'2 - Eltis SlaveAssessment'!AU180</f>
        <v>901</v>
      </c>
      <c r="F180" s="8">
        <f>'2 - Eltis SlaveAssessment'!AV180</f>
        <v>5930</v>
      </c>
      <c r="G180" s="8">
        <f>'2 - Eltis SlaveAssessment'!AW180</f>
        <v>5189</v>
      </c>
      <c r="H180" s="8">
        <f>'2 - Eltis SlaveAssessment'!BJ180+'2 - Eltis SlaveAssessment'!BL180+'2 - Eltis SlaveAssessment'!BN180+'2 - Eltis SlaveAssessment'!BP180+'2 - Eltis SlaveAssessment'!BR180</f>
        <v>0</v>
      </c>
      <c r="I180" s="8">
        <f>'2 - Eltis SlaveAssessment'!BK180+'2 - Eltis SlaveAssessment'!BM180+'2 - Eltis SlaveAssessment'!BO180+'2 - Eltis SlaveAssessment'!BQ180+'2 - Eltis SlaveAssessment'!BS180</f>
        <v>0</v>
      </c>
      <c r="J180" s="8">
        <f>'2 - Eltis SlaveAssessment'!N180+'2 - Eltis SlaveAssessment'!P180+'2 - Eltis SlaveAssessment'!R180+'2 - Eltis SlaveAssessment'!T180+'2 - Eltis SlaveAssessment'!V180+'2 - Eltis SlaveAssessment'!X180+'2 - Eltis SlaveAssessment'!Z180+'2 - Eltis SlaveAssessment'!AB180+'2 - Eltis SlaveAssessment'!AD180+'2 - Eltis SlaveAssessment'!AF180+'2 - Eltis SlaveAssessment'!AH180+'2 - Eltis SlaveAssessment'!AJ180+'2 - Eltis SlaveAssessment'!AL180+'2 - Eltis SlaveAssessment'!AN180+'2 - Eltis SlaveAssessment'!AP180+'2 - Eltis SlaveAssessment'!AR180+'2 - Eltis SlaveAssessment'!AX180+'2 - Eltis SlaveAssessment'!AZ180+'2 - Eltis SlaveAssessment'!BB180+'2 - Eltis SlaveAssessment'!BD180+'2 - Eltis SlaveAssessment'!BF180+'2 - Eltis SlaveAssessment'!BH180</f>
        <v>0</v>
      </c>
      <c r="K180" s="8">
        <f>'2 - Eltis SlaveAssessment'!O180+'2 - Eltis SlaveAssessment'!Q180+'2 - Eltis SlaveAssessment'!S180+'2 - Eltis SlaveAssessment'!U180+'2 - Eltis SlaveAssessment'!W180+'2 - Eltis SlaveAssessment'!Y180+'2 - Eltis SlaveAssessment'!AA180+'2 - Eltis SlaveAssessment'!AC180+'2 - Eltis SlaveAssessment'!AE180+'2 - Eltis SlaveAssessment'!AG180+'2 - Eltis SlaveAssessment'!AI180+'2 - Eltis SlaveAssessment'!AK180+'2 - Eltis SlaveAssessment'!AM180+'2 - Eltis SlaveAssessment'!AO180+'2 - Eltis SlaveAssessment'!AQ180+'2 - Eltis SlaveAssessment'!AS180+'2 - Eltis SlaveAssessment'!AY180+'2 - Eltis SlaveAssessment'!BA180+'2 - Eltis SlaveAssessment'!BC180+'2 - Eltis SlaveAssessment'!BE180+'2 - Eltis SlaveAssessment'!BG180+'2 - Eltis SlaveAssessment'!BI180</f>
        <v>0</v>
      </c>
      <c r="M180" s="8">
        <f>'1 - Eltis SlaveVoyages'!GF180</f>
        <v>6650</v>
      </c>
      <c r="N180" s="8">
        <f>'1 - Eltis SlaveVoyages'!GG180</f>
        <v>5791</v>
      </c>
      <c r="O180" s="8">
        <f>'1 - Eltis SlaveVoyages'!BZ180</f>
        <v>874</v>
      </c>
      <c r="P180" s="8">
        <f>'1 - Eltis SlaveVoyages'!CA180</f>
        <v>832</v>
      </c>
      <c r="Q180" s="8">
        <f>'1 - Eltis SlaveVoyages'!CB180</f>
        <v>5776</v>
      </c>
      <c r="R180" s="8">
        <f>'1 - Eltis SlaveVoyages'!CC180</f>
        <v>4959</v>
      </c>
      <c r="S180" s="8">
        <f>'1 - Eltis SlaveVoyages'!EL180+'1 - Eltis SlaveVoyages'!EN180+'1 - Eltis SlaveVoyages'!EP180+'1 - Eltis SlaveVoyages'!ER180+'1 - Eltis SlaveVoyages'!ET180</f>
        <v>0</v>
      </c>
      <c r="T180" s="8">
        <f>'1 - Eltis SlaveVoyages'!EM180+'1 - Eltis SlaveVoyages'!EO180+'1 - Eltis SlaveVoyages'!EQ180+'1 - Eltis SlaveVoyages'!ES180+'1 - Eltis SlaveVoyages'!EU180</f>
        <v>0</v>
      </c>
      <c r="U180" s="8">
        <f>'1 - Eltis SlaveVoyages'!BR180+'1 - Eltis SlaveVoyages'!BT180+'1 - Eltis SlaveVoyages'!BV180+'1 - Eltis SlaveVoyages'!CF180+'1 - Eltis SlaveVoyages'!CH180+'1 - Eltis SlaveVoyages'!CJ180+'1 - Eltis SlaveVoyages'!CL180+'1 - Eltis SlaveVoyages'!CN180+'1 - Eltis SlaveVoyages'!CP180+'1 - Eltis SlaveVoyages'!CR180+'1 - Eltis SlaveVoyages'!CT180+'1 - Eltis SlaveVoyages'!CV180+'1 - Eltis SlaveVoyages'!CX180+'1 - Eltis SlaveVoyages'!CZ180+'1 - Eltis SlaveVoyages'!DB180+'1 - Eltis SlaveVoyages'!DD180+'1 - Eltis SlaveVoyages'!DF180+'1 - Eltis SlaveVoyages'!DH180+'1 - Eltis SlaveVoyages'!DJ180+'1 - Eltis SlaveVoyages'!DL180+'1 - Eltis SlaveVoyages'!DN180+'1 - Eltis SlaveVoyages'!DP180+'1 - Eltis SlaveVoyages'!DR180+'1 - Eltis SlaveVoyages'!DT180+'1 - Eltis SlaveVoyages'!DV180+'1 - Eltis SlaveVoyages'!DX180+'1 - Eltis SlaveVoyages'!DZ180+'1 - Eltis SlaveVoyages'!EB180+'1 - Eltis SlaveVoyages'!ED180+'1 - Eltis SlaveVoyages'!EF180+'1 - Eltis SlaveVoyages'!EH180+'1 - Eltis SlaveVoyages'!EJ180+'1 - Eltis SlaveVoyages'!FP180+'1 - Eltis SlaveVoyages'!FT180+'1 - Eltis SlaveVoyages'!FV180</f>
        <v>0</v>
      </c>
      <c r="V180" s="8">
        <f>'1 - Eltis SlaveVoyages'!BS180+'1 - Eltis SlaveVoyages'!BU180+'1 - Eltis SlaveVoyages'!BW180+'1 - Eltis SlaveVoyages'!CG180+'1 - Eltis SlaveVoyages'!CI180+'1 - Eltis SlaveVoyages'!CK180+'1 - Eltis SlaveVoyages'!CM180+'1 - Eltis SlaveVoyages'!CO180+'1 - Eltis SlaveVoyages'!CQ180+'1 - Eltis SlaveVoyages'!CS180+'1 - Eltis SlaveVoyages'!CU180+'1 - Eltis SlaveVoyages'!CW180+'1 - Eltis SlaveVoyages'!CY180+'1 - Eltis SlaveVoyages'!DA180+'1 - Eltis SlaveVoyages'!DC180+'1 - Eltis SlaveVoyages'!DE180+'1 - Eltis SlaveVoyages'!DG180+'1 - Eltis SlaveVoyages'!DI180+'1 - Eltis SlaveVoyages'!DK180+'1 - Eltis SlaveVoyages'!DM180+'1 - Eltis SlaveVoyages'!DO180+'1 - Eltis SlaveVoyages'!DQ180+'1 - Eltis SlaveVoyages'!DS180+'1 - Eltis SlaveVoyages'!DU180+'1 - Eltis SlaveVoyages'!DW180+'1 - Eltis SlaveVoyages'!DY180+'1 - Eltis SlaveVoyages'!EA180+'1 - Eltis SlaveVoyages'!EC180+'1 - Eltis SlaveVoyages'!EE180+'1 - Eltis SlaveVoyages'!EG180+'1 - Eltis SlaveVoyages'!EI180+'1 - Eltis SlaveVoyages'!EK180+'1 - Eltis SlaveVoyages'!FQ180+'1 - Eltis SlaveVoyages'!FU180+'1 - Eltis SlaveVoyages'!FW180</f>
        <v>0</v>
      </c>
      <c r="AE180" s="11">
        <f t="shared" si="68"/>
        <v>6650</v>
      </c>
      <c r="AG180" s="51">
        <f t="shared" si="69"/>
        <v>6878</v>
      </c>
      <c r="AH180" s="52">
        <f t="shared" si="70"/>
        <v>6090</v>
      </c>
      <c r="AI180" s="52">
        <f t="shared" si="71"/>
        <v>948</v>
      </c>
      <c r="AJ180" s="52">
        <f t="shared" si="72"/>
        <v>901</v>
      </c>
      <c r="AK180" s="52">
        <f t="shared" si="73"/>
        <v>5930</v>
      </c>
      <c r="AL180" s="52">
        <f t="shared" si="74"/>
        <v>5189</v>
      </c>
      <c r="AM180" s="52">
        <f t="shared" si="75"/>
        <v>0</v>
      </c>
      <c r="AN180" s="52">
        <f t="shared" si="76"/>
        <v>0</v>
      </c>
      <c r="AO180" s="52">
        <f t="shared" si="77"/>
        <v>0</v>
      </c>
      <c r="AP180" s="52">
        <f t="shared" si="78"/>
        <v>0</v>
      </c>
      <c r="AQ180" s="52">
        <f t="shared" si="79"/>
        <v>0</v>
      </c>
      <c r="AR180" s="56">
        <f t="shared" si="80"/>
        <v>0</v>
      </c>
      <c r="AT180" s="8">
        <f>IF('4 - Prijzen'!O184&gt;0,'4 - Prijzen'!O184,"")</f>
        <v>140.64285714285717</v>
      </c>
      <c r="AU180" s="8" t="str">
        <f>IF('4 - Prijzen'!P184&gt;0,'4 - Prijzen'!P184,"")</f>
        <v/>
      </c>
      <c r="AV180" s="8">
        <f>IF('4 - Prijzen'!BC184&gt;0,'4 - Prijzen'!BC184,"")</f>
        <v>309.83333333333331</v>
      </c>
      <c r="AW180" s="8" t="str">
        <f>IF('4 - Prijzen'!BD184&gt;0,'4 - Prijzen'!BD184,"")</f>
        <v/>
      </c>
      <c r="AX180" s="8">
        <f>IF('4 - Prijzen'!BE184&gt;0,'4 - Prijzen'!BE184,"")</f>
        <v>422.12826809513535</v>
      </c>
      <c r="AY180" s="8">
        <f>IF('4 - Prijzen'!BF184&gt;0,'4 - Prijzen'!BF184,"")</f>
        <v>461.68052347392711</v>
      </c>
      <c r="AZ180" s="8">
        <f>IF('4 - Prijzen'!BG184&gt;0,'4 - Prijzen'!BG184,"")</f>
        <v>318.30456664063882</v>
      </c>
      <c r="BA180" s="8">
        <f>IF('4 - Prijzen'!BV184&gt;0,'4 - Prijzen'!BV184,"")</f>
        <v>385.1</v>
      </c>
      <c r="BB180" s="8" t="str">
        <f>IF('4 - Prijzen'!BW184&gt;0,'4 - Prijzen'!BW184,"")</f>
        <v/>
      </c>
      <c r="BC180" s="8">
        <f>'4 - Prijzen'!BX184</f>
        <v>493.66056945067049</v>
      </c>
      <c r="BE180" s="11">
        <f t="shared" si="87"/>
        <v>140.64285714285717</v>
      </c>
      <c r="BF180" s="8">
        <f t="shared" si="111"/>
        <v>309.83333333333331</v>
      </c>
      <c r="BG180" s="11">
        <f t="shared" si="96"/>
        <v>385.1</v>
      </c>
      <c r="BH180" s="11"/>
      <c r="BI180" s="87">
        <f t="shared" si="82"/>
        <v>0.629</v>
      </c>
      <c r="BJ180" s="87">
        <f t="shared" si="83"/>
        <v>0.66666666666666663</v>
      </c>
      <c r="BK180" s="84">
        <f t="shared" si="81"/>
        <v>0.8763333333333333</v>
      </c>
      <c r="BL180" s="89"/>
      <c r="BM180" s="8">
        <f t="shared" si="112"/>
        <v>847713.66376190493</v>
      </c>
      <c r="BN180" s="8">
        <f t="shared" si="113"/>
        <v>116841.02257142861</v>
      </c>
      <c r="BO180" s="8">
        <f t="shared" si="114"/>
        <v>730872.64119047625</v>
      </c>
      <c r="BP180" s="8">
        <f t="shared" si="115"/>
        <v>0</v>
      </c>
      <c r="BR180" s="8">
        <f t="shared" si="97"/>
        <v>244637.06727777774</v>
      </c>
      <c r="BS180" s="8">
        <f t="shared" si="98"/>
        <v>1751162.7910333334</v>
      </c>
      <c r="BU180" s="11">
        <f t="shared" si="116"/>
        <v>127796.04470634913</v>
      </c>
      <c r="BV180" s="11">
        <f t="shared" si="117"/>
        <v>1020290.1498428572</v>
      </c>
      <c r="BX180" s="14">
        <f t="shared" si="107"/>
        <v>0.13783076475719686</v>
      </c>
      <c r="BY180" s="14">
        <f t="shared" si="108"/>
        <v>0.14794745484400657</v>
      </c>
      <c r="BZ180" s="14">
        <f t="shared" si="109"/>
        <v>0.86216923524280309</v>
      </c>
      <c r="CA180" s="14">
        <f t="shared" si="110"/>
        <v>0.85205254515599338</v>
      </c>
      <c r="CB180" s="8">
        <f t="shared" si="99"/>
        <v>927195.35389268922</v>
      </c>
      <c r="CC180" s="8">
        <f t="shared" si="100"/>
        <v>863793.46532926324</v>
      </c>
      <c r="CD180" s="8">
        <f t="shared" si="101"/>
        <v>1183398.9292781067</v>
      </c>
      <c r="CE180" s="8">
        <f t="shared" si="102"/>
        <v>1197449.8000661014</v>
      </c>
      <c r="CG180" s="11">
        <f t="shared" si="103"/>
        <v>863793.46532926324</v>
      </c>
      <c r="CH180" s="11">
        <f t="shared" si="104"/>
        <v>1197449.8000661014</v>
      </c>
      <c r="CJ180">
        <f t="shared" si="118"/>
        <v>134.80595433159192</v>
      </c>
      <c r="CK180">
        <f t="shared" si="119"/>
        <v>172.0556745097567</v>
      </c>
      <c r="CL180">
        <f t="shared" si="105"/>
        <v>125.5878838803814</v>
      </c>
      <c r="CM180">
        <f t="shared" si="106"/>
        <v>174.09854609858991</v>
      </c>
      <c r="CN180">
        <f t="shared" si="84"/>
        <v>90</v>
      </c>
      <c r="CO180">
        <f t="shared" si="84"/>
        <v>110</v>
      </c>
      <c r="CP180" s="8">
        <f t="shared" si="85"/>
        <v>863793.46532926324</v>
      </c>
      <c r="CQ180" s="8">
        <f t="shared" si="86"/>
        <v>1197449.8000661014</v>
      </c>
    </row>
    <row r="181" spans="1:95" x14ac:dyDescent="0.25">
      <c r="A181">
        <v>1773</v>
      </c>
      <c r="B181" s="8">
        <f>'2 - Eltis SlaveAssessment'!BX181</f>
        <v>6418</v>
      </c>
      <c r="C181" s="8">
        <f>'2 - Eltis SlaveAssessment'!BY181</f>
        <v>5654</v>
      </c>
      <c r="D181" s="8">
        <f>'2 - Eltis SlaveAssessment'!AT181</f>
        <v>964</v>
      </c>
      <c r="E181" s="8">
        <f>'2 - Eltis SlaveAssessment'!AU181</f>
        <v>888</v>
      </c>
      <c r="F181" s="8">
        <f>'2 - Eltis SlaveAssessment'!AV181</f>
        <v>5454</v>
      </c>
      <c r="G181" s="8">
        <f>'2 - Eltis SlaveAssessment'!AW181</f>
        <v>4766</v>
      </c>
      <c r="H181" s="8">
        <f>'2 - Eltis SlaveAssessment'!BJ181+'2 - Eltis SlaveAssessment'!BL181+'2 - Eltis SlaveAssessment'!BN181+'2 - Eltis SlaveAssessment'!BP181+'2 - Eltis SlaveAssessment'!BR181</f>
        <v>0</v>
      </c>
      <c r="I181" s="8">
        <f>'2 - Eltis SlaveAssessment'!BK181+'2 - Eltis SlaveAssessment'!BM181+'2 - Eltis SlaveAssessment'!BO181+'2 - Eltis SlaveAssessment'!BQ181+'2 - Eltis SlaveAssessment'!BS181</f>
        <v>0</v>
      </c>
      <c r="J181" s="8">
        <f>'2 - Eltis SlaveAssessment'!N181+'2 - Eltis SlaveAssessment'!P181+'2 - Eltis SlaveAssessment'!R181+'2 - Eltis SlaveAssessment'!T181+'2 - Eltis SlaveAssessment'!V181+'2 - Eltis SlaveAssessment'!X181+'2 - Eltis SlaveAssessment'!Z181+'2 - Eltis SlaveAssessment'!AB181+'2 - Eltis SlaveAssessment'!AD181+'2 - Eltis SlaveAssessment'!AF181+'2 - Eltis SlaveAssessment'!AH181+'2 - Eltis SlaveAssessment'!AJ181+'2 - Eltis SlaveAssessment'!AL181+'2 - Eltis SlaveAssessment'!AN181+'2 - Eltis SlaveAssessment'!AP181+'2 - Eltis SlaveAssessment'!AR181+'2 - Eltis SlaveAssessment'!AX181+'2 - Eltis SlaveAssessment'!AZ181+'2 - Eltis SlaveAssessment'!BB181+'2 - Eltis SlaveAssessment'!BD181+'2 - Eltis SlaveAssessment'!BF181+'2 - Eltis SlaveAssessment'!BH181</f>
        <v>0</v>
      </c>
      <c r="K181" s="8">
        <f>'2 - Eltis SlaveAssessment'!O181+'2 - Eltis SlaveAssessment'!Q181+'2 - Eltis SlaveAssessment'!S181+'2 - Eltis SlaveAssessment'!U181+'2 - Eltis SlaveAssessment'!W181+'2 - Eltis SlaveAssessment'!Y181+'2 - Eltis SlaveAssessment'!AA181+'2 - Eltis SlaveAssessment'!AC181+'2 - Eltis SlaveAssessment'!AE181+'2 - Eltis SlaveAssessment'!AG181+'2 - Eltis SlaveAssessment'!AI181+'2 - Eltis SlaveAssessment'!AK181+'2 - Eltis SlaveAssessment'!AM181+'2 - Eltis SlaveAssessment'!AO181+'2 - Eltis SlaveAssessment'!AQ181+'2 - Eltis SlaveAssessment'!AS181+'2 - Eltis SlaveAssessment'!AY181+'2 - Eltis SlaveAssessment'!BA181+'2 - Eltis SlaveAssessment'!BC181+'2 - Eltis SlaveAssessment'!BE181+'2 - Eltis SlaveAssessment'!BG181+'2 - Eltis SlaveAssessment'!BI181</f>
        <v>0</v>
      </c>
      <c r="M181" s="8">
        <f>'1 - Eltis SlaveVoyages'!GF181</f>
        <v>5871</v>
      </c>
      <c r="N181" s="8">
        <f>'1 - Eltis SlaveVoyages'!GG181</f>
        <v>5145</v>
      </c>
      <c r="O181" s="8">
        <f>'1 - Eltis SlaveVoyages'!BZ181</f>
        <v>540</v>
      </c>
      <c r="P181" s="8">
        <f>'1 - Eltis SlaveVoyages'!CA181</f>
        <v>492</v>
      </c>
      <c r="Q181" s="8">
        <f>'1 - Eltis SlaveVoyages'!CB181</f>
        <v>5008</v>
      </c>
      <c r="R181" s="8">
        <f>'1 - Eltis SlaveVoyages'!CC181</f>
        <v>4351</v>
      </c>
      <c r="S181" s="8">
        <f>'1 - Eltis SlaveVoyages'!EL181+'1 - Eltis SlaveVoyages'!EN181+'1 - Eltis SlaveVoyages'!EP181+'1 - Eltis SlaveVoyages'!ER181+'1 - Eltis SlaveVoyages'!ET181</f>
        <v>0</v>
      </c>
      <c r="T181" s="8">
        <f>'1 - Eltis SlaveVoyages'!EM181+'1 - Eltis SlaveVoyages'!EO181+'1 - Eltis SlaveVoyages'!EQ181+'1 - Eltis SlaveVoyages'!ES181+'1 - Eltis SlaveVoyages'!EU181</f>
        <v>0</v>
      </c>
      <c r="U181" s="8">
        <f>'1 - Eltis SlaveVoyages'!BR181+'1 - Eltis SlaveVoyages'!BT181+'1 - Eltis SlaveVoyages'!BV181+'1 - Eltis SlaveVoyages'!CF181+'1 - Eltis SlaveVoyages'!CH181+'1 - Eltis SlaveVoyages'!CJ181+'1 - Eltis SlaveVoyages'!CL181+'1 - Eltis SlaveVoyages'!CN181+'1 - Eltis SlaveVoyages'!CP181+'1 - Eltis SlaveVoyages'!CR181+'1 - Eltis SlaveVoyages'!CT181+'1 - Eltis SlaveVoyages'!CV181+'1 - Eltis SlaveVoyages'!CX181+'1 - Eltis SlaveVoyages'!CZ181+'1 - Eltis SlaveVoyages'!DB181+'1 - Eltis SlaveVoyages'!DD181+'1 - Eltis SlaveVoyages'!DF181+'1 - Eltis SlaveVoyages'!DH181+'1 - Eltis SlaveVoyages'!DJ181+'1 - Eltis SlaveVoyages'!DL181+'1 - Eltis SlaveVoyages'!DN181+'1 - Eltis SlaveVoyages'!DP181+'1 - Eltis SlaveVoyages'!DR181+'1 - Eltis SlaveVoyages'!DT181+'1 - Eltis SlaveVoyages'!DV181+'1 - Eltis SlaveVoyages'!DX181+'1 - Eltis SlaveVoyages'!DZ181+'1 - Eltis SlaveVoyages'!EB181+'1 - Eltis SlaveVoyages'!ED181+'1 - Eltis SlaveVoyages'!EF181+'1 - Eltis SlaveVoyages'!EH181+'1 - Eltis SlaveVoyages'!EJ181+'1 - Eltis SlaveVoyages'!FP181+'1 - Eltis SlaveVoyages'!FT181+'1 - Eltis SlaveVoyages'!FV181</f>
        <v>323</v>
      </c>
      <c r="V181" s="8">
        <f>'1 - Eltis SlaveVoyages'!BS181+'1 - Eltis SlaveVoyages'!BU181+'1 - Eltis SlaveVoyages'!BW181+'1 - Eltis SlaveVoyages'!CG181+'1 - Eltis SlaveVoyages'!CI181+'1 - Eltis SlaveVoyages'!CK181+'1 - Eltis SlaveVoyages'!CM181+'1 - Eltis SlaveVoyages'!CO181+'1 - Eltis SlaveVoyages'!CQ181+'1 - Eltis SlaveVoyages'!CS181+'1 - Eltis SlaveVoyages'!CU181+'1 - Eltis SlaveVoyages'!CW181+'1 - Eltis SlaveVoyages'!CY181+'1 - Eltis SlaveVoyages'!DA181+'1 - Eltis SlaveVoyages'!DC181+'1 - Eltis SlaveVoyages'!DE181+'1 - Eltis SlaveVoyages'!DG181+'1 - Eltis SlaveVoyages'!DI181+'1 - Eltis SlaveVoyages'!DK181+'1 - Eltis SlaveVoyages'!DM181+'1 - Eltis SlaveVoyages'!DO181+'1 - Eltis SlaveVoyages'!DQ181+'1 - Eltis SlaveVoyages'!DS181+'1 - Eltis SlaveVoyages'!DU181+'1 - Eltis SlaveVoyages'!DW181+'1 - Eltis SlaveVoyages'!DY181+'1 - Eltis SlaveVoyages'!EA181+'1 - Eltis SlaveVoyages'!EC181+'1 - Eltis SlaveVoyages'!EE181+'1 - Eltis SlaveVoyages'!EG181+'1 - Eltis SlaveVoyages'!EI181+'1 - Eltis SlaveVoyages'!EK181+'1 - Eltis SlaveVoyages'!FQ181+'1 - Eltis SlaveVoyages'!FU181+'1 - Eltis SlaveVoyages'!FW181</f>
        <v>302</v>
      </c>
      <c r="AE181" s="11">
        <f t="shared" si="68"/>
        <v>5871</v>
      </c>
      <c r="AG181" s="51">
        <f t="shared" si="69"/>
        <v>6418</v>
      </c>
      <c r="AH181" s="52">
        <f t="shared" si="70"/>
        <v>5654</v>
      </c>
      <c r="AI181" s="52">
        <f t="shared" si="71"/>
        <v>964</v>
      </c>
      <c r="AJ181" s="52">
        <f t="shared" si="72"/>
        <v>888</v>
      </c>
      <c r="AK181" s="52">
        <f t="shared" si="73"/>
        <v>5454</v>
      </c>
      <c r="AL181" s="52">
        <f t="shared" si="74"/>
        <v>4766</v>
      </c>
      <c r="AM181" s="52">
        <f t="shared" si="75"/>
        <v>0</v>
      </c>
      <c r="AN181" s="52">
        <f t="shared" si="76"/>
        <v>0</v>
      </c>
      <c r="AO181" s="52">
        <f t="shared" si="77"/>
        <v>0</v>
      </c>
      <c r="AP181" s="52">
        <f t="shared" si="78"/>
        <v>0</v>
      </c>
      <c r="AQ181" s="52">
        <f t="shared" si="79"/>
        <v>0</v>
      </c>
      <c r="AR181" s="56">
        <f t="shared" si="80"/>
        <v>0</v>
      </c>
      <c r="AT181" s="8">
        <f>IF('4 - Prijzen'!O185&gt;0,'4 - Prijzen'!O185,"")</f>
        <v>143.33361344537818</v>
      </c>
      <c r="AU181" s="8" t="str">
        <f>IF('4 - Prijzen'!P185&gt;0,'4 - Prijzen'!P185,"")</f>
        <v/>
      </c>
      <c r="AV181" s="8">
        <f>IF('4 - Prijzen'!BC185&gt;0,'4 - Prijzen'!BC185,"")</f>
        <v>309.83333333333331</v>
      </c>
      <c r="AW181" s="8" t="str">
        <f>IF('4 - Prijzen'!BD185&gt;0,'4 - Prijzen'!BD185,"")</f>
        <v/>
      </c>
      <c r="AX181" s="8">
        <f>IF('4 - Prijzen'!BE185&gt;0,'4 - Prijzen'!BE185,"")</f>
        <v>422.12826809513535</v>
      </c>
      <c r="AY181" s="8">
        <f>IF('4 - Prijzen'!BF185&gt;0,'4 - Prijzen'!BF185,"")</f>
        <v>484.07029322134684</v>
      </c>
      <c r="AZ181" s="8">
        <f>IF('4 - Prijzen'!BG185&gt;0,'4 - Prijzen'!BG185,"")</f>
        <v>324.27517190661752</v>
      </c>
      <c r="BA181" s="8">
        <f>IF('4 - Prijzen'!BV185&gt;0,'4 - Prijzen'!BV185,"")</f>
        <v>387.36666666666667</v>
      </c>
      <c r="BB181" s="8" t="str">
        <f>IF('4 - Prijzen'!BW185&gt;0,'4 - Prijzen'!BW185,"")</f>
        <v/>
      </c>
      <c r="BC181" s="8">
        <f>'4 - Prijzen'!BX185</f>
        <v>496.15353018076132</v>
      </c>
      <c r="BE181" s="11">
        <f t="shared" si="87"/>
        <v>143.33361344537818</v>
      </c>
      <c r="BF181" s="8">
        <f t="shared" si="111"/>
        <v>309.83333333333331</v>
      </c>
      <c r="BG181" s="11">
        <f t="shared" si="96"/>
        <v>387.36666666666667</v>
      </c>
      <c r="BH181" s="11"/>
      <c r="BI181" s="87">
        <f t="shared" si="82"/>
        <v>0.629</v>
      </c>
      <c r="BJ181" s="87">
        <f t="shared" si="83"/>
        <v>0.66666666666666663</v>
      </c>
      <c r="BK181" s="84">
        <f t="shared" si="81"/>
        <v>0.8763333333333333</v>
      </c>
      <c r="BL181" s="89"/>
      <c r="BM181" s="8">
        <f t="shared" si="112"/>
        <v>806152.29321400577</v>
      </c>
      <c r="BN181" s="8">
        <f t="shared" si="113"/>
        <v>121086.13441232496</v>
      </c>
      <c r="BO181" s="8">
        <f t="shared" si="114"/>
        <v>685066.15880168078</v>
      </c>
      <c r="BP181" s="8">
        <f t="shared" si="115"/>
        <v>0</v>
      </c>
      <c r="BR181" s="8">
        <f t="shared" si="97"/>
        <v>241107.34266666666</v>
      </c>
      <c r="BS181" s="8">
        <f t="shared" si="98"/>
        <v>1617877.427711111</v>
      </c>
      <c r="BU181" s="11">
        <f t="shared" si="116"/>
        <v>120021.20825434171</v>
      </c>
      <c r="BV181" s="11">
        <f t="shared" si="117"/>
        <v>932811.26890943025</v>
      </c>
      <c r="BX181" s="14">
        <f t="shared" si="107"/>
        <v>0.15020255531318169</v>
      </c>
      <c r="BY181" s="14">
        <f t="shared" si="108"/>
        <v>0.15705695083126989</v>
      </c>
      <c r="BZ181" s="14">
        <f t="shared" si="109"/>
        <v>0.84979744468681828</v>
      </c>
      <c r="CA181" s="14">
        <f t="shared" si="110"/>
        <v>0.84294304916873009</v>
      </c>
      <c r="CB181" s="8">
        <f t="shared" si="99"/>
        <v>799062.35951905081</v>
      </c>
      <c r="CC181" s="8">
        <f t="shared" si="100"/>
        <v>764189.08949329739</v>
      </c>
      <c r="CD181" s="8">
        <f t="shared" si="101"/>
        <v>1097686.6013679362</v>
      </c>
      <c r="CE181" s="8">
        <f t="shared" si="102"/>
        <v>1106612.4453239443</v>
      </c>
      <c r="CG181" s="11">
        <f t="shared" si="103"/>
        <v>764189.08949329739</v>
      </c>
      <c r="CH181" s="11">
        <f t="shared" si="104"/>
        <v>1106612.4453239443</v>
      </c>
      <c r="CJ181">
        <f t="shared" si="118"/>
        <v>124.50332806466982</v>
      </c>
      <c r="CK181">
        <f t="shared" si="119"/>
        <v>171.03250255031725</v>
      </c>
      <c r="CL181">
        <f t="shared" si="105"/>
        <v>119.06966180948854</v>
      </c>
      <c r="CM181">
        <f t="shared" si="106"/>
        <v>172.42325417948649</v>
      </c>
      <c r="CN181">
        <f t="shared" si="84"/>
        <v>90</v>
      </c>
      <c r="CO181">
        <f t="shared" si="84"/>
        <v>110</v>
      </c>
      <c r="CP181" s="8">
        <f t="shared" si="85"/>
        <v>764189.08949329739</v>
      </c>
      <c r="CQ181" s="8">
        <f t="shared" si="86"/>
        <v>1106612.4453239443</v>
      </c>
    </row>
    <row r="182" spans="1:95" x14ac:dyDescent="0.25">
      <c r="A182">
        <v>1774</v>
      </c>
      <c r="B182" s="8">
        <f>'2 - Eltis SlaveAssessment'!BX182</f>
        <v>5282</v>
      </c>
      <c r="C182" s="8">
        <f>'2 - Eltis SlaveAssessment'!BY182</f>
        <v>4735</v>
      </c>
      <c r="D182" s="8">
        <f>'2 - Eltis SlaveAssessment'!AT182</f>
        <v>1862</v>
      </c>
      <c r="E182" s="8">
        <f>'2 - Eltis SlaveAssessment'!AU182</f>
        <v>1690</v>
      </c>
      <c r="F182" s="8">
        <f>'2 - Eltis SlaveAssessment'!AV182</f>
        <v>3420</v>
      </c>
      <c r="G182" s="8">
        <f>'2 - Eltis SlaveAssessment'!AW182</f>
        <v>3045</v>
      </c>
      <c r="H182" s="8">
        <f>'2 - Eltis SlaveAssessment'!BJ182+'2 - Eltis SlaveAssessment'!BL182+'2 - Eltis SlaveAssessment'!BN182+'2 - Eltis SlaveAssessment'!BP182+'2 - Eltis SlaveAssessment'!BR182</f>
        <v>0</v>
      </c>
      <c r="I182" s="8">
        <f>'2 - Eltis SlaveAssessment'!BK182+'2 - Eltis SlaveAssessment'!BM182+'2 - Eltis SlaveAssessment'!BO182+'2 - Eltis SlaveAssessment'!BQ182+'2 - Eltis SlaveAssessment'!BS182</f>
        <v>0</v>
      </c>
      <c r="J182" s="8">
        <f>'2 - Eltis SlaveAssessment'!N182+'2 - Eltis SlaveAssessment'!P182+'2 - Eltis SlaveAssessment'!R182+'2 - Eltis SlaveAssessment'!T182+'2 - Eltis SlaveAssessment'!V182+'2 - Eltis SlaveAssessment'!X182+'2 - Eltis SlaveAssessment'!Z182+'2 - Eltis SlaveAssessment'!AB182+'2 - Eltis SlaveAssessment'!AD182+'2 - Eltis SlaveAssessment'!AF182+'2 - Eltis SlaveAssessment'!AH182+'2 - Eltis SlaveAssessment'!AJ182+'2 - Eltis SlaveAssessment'!AL182+'2 - Eltis SlaveAssessment'!AN182+'2 - Eltis SlaveAssessment'!AP182+'2 - Eltis SlaveAssessment'!AR182+'2 - Eltis SlaveAssessment'!AX182+'2 - Eltis SlaveAssessment'!AZ182+'2 - Eltis SlaveAssessment'!BB182+'2 - Eltis SlaveAssessment'!BD182+'2 - Eltis SlaveAssessment'!BF182+'2 - Eltis SlaveAssessment'!BH182</f>
        <v>0</v>
      </c>
      <c r="K182" s="8">
        <f>'2 - Eltis SlaveAssessment'!O182+'2 - Eltis SlaveAssessment'!Q182+'2 - Eltis SlaveAssessment'!S182+'2 - Eltis SlaveAssessment'!U182+'2 - Eltis SlaveAssessment'!W182+'2 - Eltis SlaveAssessment'!Y182+'2 - Eltis SlaveAssessment'!AA182+'2 - Eltis SlaveAssessment'!AC182+'2 - Eltis SlaveAssessment'!AE182+'2 - Eltis SlaveAssessment'!AG182+'2 - Eltis SlaveAssessment'!AI182+'2 - Eltis SlaveAssessment'!AK182+'2 - Eltis SlaveAssessment'!AM182+'2 - Eltis SlaveAssessment'!AO182+'2 - Eltis SlaveAssessment'!AQ182+'2 - Eltis SlaveAssessment'!AS182+'2 - Eltis SlaveAssessment'!AY182+'2 - Eltis SlaveAssessment'!BA182+'2 - Eltis SlaveAssessment'!BC182+'2 - Eltis SlaveAssessment'!BE182+'2 - Eltis SlaveAssessment'!BG182+'2 - Eltis SlaveAssessment'!BI182</f>
        <v>0</v>
      </c>
      <c r="M182" s="8">
        <f>'1 - Eltis SlaveVoyages'!GF182</f>
        <v>4334</v>
      </c>
      <c r="N182" s="8">
        <f>'1 - Eltis SlaveVoyages'!GG182</f>
        <v>3872</v>
      </c>
      <c r="O182" s="8">
        <f>'1 - Eltis SlaveVoyages'!BZ182</f>
        <v>1471</v>
      </c>
      <c r="P182" s="8">
        <f>'1 - Eltis SlaveVoyages'!CA182</f>
        <v>1331</v>
      </c>
      <c r="Q182" s="8">
        <f>'1 - Eltis SlaveVoyages'!CB182</f>
        <v>2863</v>
      </c>
      <c r="R182" s="8">
        <f>'1 - Eltis SlaveVoyages'!CC182</f>
        <v>2541</v>
      </c>
      <c r="S182" s="8">
        <f>'1 - Eltis SlaveVoyages'!EL182+'1 - Eltis SlaveVoyages'!EN182+'1 - Eltis SlaveVoyages'!EP182+'1 - Eltis SlaveVoyages'!ER182+'1 - Eltis SlaveVoyages'!ET182</f>
        <v>0</v>
      </c>
      <c r="T182" s="8">
        <f>'1 - Eltis SlaveVoyages'!EM182+'1 - Eltis SlaveVoyages'!EO182+'1 - Eltis SlaveVoyages'!EQ182+'1 - Eltis SlaveVoyages'!ES182+'1 - Eltis SlaveVoyages'!EU182</f>
        <v>0</v>
      </c>
      <c r="U182" s="8">
        <f>'1 - Eltis SlaveVoyages'!BR182+'1 - Eltis SlaveVoyages'!BT182+'1 - Eltis SlaveVoyages'!BV182+'1 - Eltis SlaveVoyages'!CF182+'1 - Eltis SlaveVoyages'!CH182+'1 - Eltis SlaveVoyages'!CJ182+'1 - Eltis SlaveVoyages'!CL182+'1 - Eltis SlaveVoyages'!CN182+'1 - Eltis SlaveVoyages'!CP182+'1 - Eltis SlaveVoyages'!CR182+'1 - Eltis SlaveVoyages'!CT182+'1 - Eltis SlaveVoyages'!CV182+'1 - Eltis SlaveVoyages'!CX182+'1 - Eltis SlaveVoyages'!CZ182+'1 - Eltis SlaveVoyages'!DB182+'1 - Eltis SlaveVoyages'!DD182+'1 - Eltis SlaveVoyages'!DF182+'1 - Eltis SlaveVoyages'!DH182+'1 - Eltis SlaveVoyages'!DJ182+'1 - Eltis SlaveVoyages'!DL182+'1 - Eltis SlaveVoyages'!DN182+'1 - Eltis SlaveVoyages'!DP182+'1 - Eltis SlaveVoyages'!DR182+'1 - Eltis SlaveVoyages'!DT182+'1 - Eltis SlaveVoyages'!DV182+'1 - Eltis SlaveVoyages'!DX182+'1 - Eltis SlaveVoyages'!DZ182+'1 - Eltis SlaveVoyages'!EB182+'1 - Eltis SlaveVoyages'!ED182+'1 - Eltis SlaveVoyages'!EF182+'1 - Eltis SlaveVoyages'!EH182+'1 - Eltis SlaveVoyages'!EJ182+'1 - Eltis SlaveVoyages'!FP182+'1 - Eltis SlaveVoyages'!FT182+'1 - Eltis SlaveVoyages'!FV182</f>
        <v>0</v>
      </c>
      <c r="V182" s="8">
        <f>'1 - Eltis SlaveVoyages'!BS182+'1 - Eltis SlaveVoyages'!BU182+'1 - Eltis SlaveVoyages'!BW182+'1 - Eltis SlaveVoyages'!CG182+'1 - Eltis SlaveVoyages'!CI182+'1 - Eltis SlaveVoyages'!CK182+'1 - Eltis SlaveVoyages'!CM182+'1 - Eltis SlaveVoyages'!CO182+'1 - Eltis SlaveVoyages'!CQ182+'1 - Eltis SlaveVoyages'!CS182+'1 - Eltis SlaveVoyages'!CU182+'1 - Eltis SlaveVoyages'!CW182+'1 - Eltis SlaveVoyages'!CY182+'1 - Eltis SlaveVoyages'!DA182+'1 - Eltis SlaveVoyages'!DC182+'1 - Eltis SlaveVoyages'!DE182+'1 - Eltis SlaveVoyages'!DG182+'1 - Eltis SlaveVoyages'!DI182+'1 - Eltis SlaveVoyages'!DK182+'1 - Eltis SlaveVoyages'!DM182+'1 - Eltis SlaveVoyages'!DO182+'1 - Eltis SlaveVoyages'!DQ182+'1 - Eltis SlaveVoyages'!DS182+'1 - Eltis SlaveVoyages'!DU182+'1 - Eltis SlaveVoyages'!DW182+'1 - Eltis SlaveVoyages'!DY182+'1 - Eltis SlaveVoyages'!EA182+'1 - Eltis SlaveVoyages'!EC182+'1 - Eltis SlaveVoyages'!EE182+'1 - Eltis SlaveVoyages'!EG182+'1 - Eltis SlaveVoyages'!EI182+'1 - Eltis SlaveVoyages'!EK182+'1 - Eltis SlaveVoyages'!FQ182+'1 - Eltis SlaveVoyages'!FU182+'1 - Eltis SlaveVoyages'!FW182</f>
        <v>0</v>
      </c>
      <c r="AE182" s="11">
        <f t="shared" si="68"/>
        <v>4334</v>
      </c>
      <c r="AG182" s="51">
        <f t="shared" si="69"/>
        <v>5282</v>
      </c>
      <c r="AH182" s="52">
        <f t="shared" si="70"/>
        <v>4735</v>
      </c>
      <c r="AI182" s="52">
        <f t="shared" si="71"/>
        <v>1862</v>
      </c>
      <c r="AJ182" s="52">
        <f t="shared" si="72"/>
        <v>1690</v>
      </c>
      <c r="AK182" s="52">
        <f t="shared" si="73"/>
        <v>3420</v>
      </c>
      <c r="AL182" s="52">
        <f t="shared" si="74"/>
        <v>3045</v>
      </c>
      <c r="AM182" s="52">
        <f t="shared" si="75"/>
        <v>0</v>
      </c>
      <c r="AN182" s="52">
        <f t="shared" si="76"/>
        <v>0</v>
      </c>
      <c r="AO182" s="52">
        <f t="shared" si="77"/>
        <v>0</v>
      </c>
      <c r="AP182" s="52">
        <f t="shared" si="78"/>
        <v>0</v>
      </c>
      <c r="AQ182" s="52">
        <f t="shared" si="79"/>
        <v>0</v>
      </c>
      <c r="AR182" s="56">
        <f t="shared" si="80"/>
        <v>0</v>
      </c>
      <c r="AT182" s="8">
        <f>IF('4 - Prijzen'!O186&gt;0,'4 - Prijzen'!O186,"")</f>
        <v>139.63174603174605</v>
      </c>
      <c r="AU182" s="8" t="str">
        <f>IF('4 - Prijzen'!P186&gt;0,'4 - Prijzen'!P186,"")</f>
        <v/>
      </c>
      <c r="AV182" s="8">
        <f>IF('4 - Prijzen'!BC186&gt;0,'4 - Prijzen'!BC186,"")</f>
        <v>309.83333333333331</v>
      </c>
      <c r="AW182" s="8" t="str">
        <f>IF('4 - Prijzen'!BD186&gt;0,'4 - Prijzen'!BD186,"")</f>
        <v/>
      </c>
      <c r="AX182" s="8">
        <f>IF('4 - Prijzen'!BE186&gt;0,'4 - Prijzen'!BE186,"")</f>
        <v>422.12826809513535</v>
      </c>
      <c r="AY182" s="8">
        <f>IF('4 - Prijzen'!BF186&gt;0,'4 - Prijzen'!BF186,"")</f>
        <v>489.7782350584946</v>
      </c>
      <c r="AZ182" s="8">
        <f>IF('4 - Prijzen'!BG186&gt;0,'4 - Prijzen'!BG186,"")</f>
        <v>325.79728972985686</v>
      </c>
      <c r="BA182" s="8">
        <f>IF('4 - Prijzen'!BV186&gt;0,'4 - Prijzen'!BV186,"")</f>
        <v>368.62068965517244</v>
      </c>
      <c r="BB182" s="8" t="str">
        <f>IF('4 - Prijzen'!BW186&gt;0,'4 - Prijzen'!BW186,"")</f>
        <v/>
      </c>
      <c r="BC182" s="8">
        <f>'4 - Prijzen'!BX186</f>
        <v>500.62016591219265</v>
      </c>
      <c r="BE182" s="11">
        <f t="shared" si="87"/>
        <v>139.63174603174605</v>
      </c>
      <c r="BF182" s="8">
        <f t="shared" si="111"/>
        <v>309.83333333333331</v>
      </c>
      <c r="BG182" s="11">
        <f t="shared" si="96"/>
        <v>368.62068965517244</v>
      </c>
      <c r="BH182" s="11"/>
      <c r="BI182" s="87">
        <f t="shared" si="82"/>
        <v>0.629</v>
      </c>
      <c r="BJ182" s="87">
        <f t="shared" si="83"/>
        <v>0.66666666666666663</v>
      </c>
      <c r="BK182" s="84">
        <f t="shared" si="81"/>
        <v>0.8763333333333333</v>
      </c>
      <c r="BL182" s="89"/>
      <c r="BM182" s="8">
        <f t="shared" si="112"/>
        <v>646326.40206560853</v>
      </c>
      <c r="BN182" s="8">
        <f t="shared" si="113"/>
        <v>227841.68130370372</v>
      </c>
      <c r="BO182" s="8">
        <f t="shared" si="114"/>
        <v>418484.72076190478</v>
      </c>
      <c r="BP182" s="8">
        <f t="shared" si="115"/>
        <v>0</v>
      </c>
      <c r="BR182" s="8">
        <f t="shared" si="97"/>
        <v>458864.19944444438</v>
      </c>
      <c r="BS182" s="8">
        <f t="shared" si="98"/>
        <v>983640.35</v>
      </c>
      <c r="BU182" s="11">
        <f t="shared" si="116"/>
        <v>231022.51814074066</v>
      </c>
      <c r="BV182" s="11">
        <f t="shared" si="117"/>
        <v>565155.62923809513</v>
      </c>
      <c r="BX182" s="14">
        <f t="shared" si="107"/>
        <v>0.35251798561151076</v>
      </c>
      <c r="BY182" s="14">
        <f t="shared" si="108"/>
        <v>0.35691657866948256</v>
      </c>
      <c r="BZ182" s="14">
        <f t="shared" si="109"/>
        <v>0.64748201438848918</v>
      </c>
      <c r="CA182" s="14">
        <f t="shared" si="110"/>
        <v>0.64308342133051744</v>
      </c>
      <c r="CB182" s="8">
        <f t="shared" si="99"/>
        <v>655349.59227679495</v>
      </c>
      <c r="CC182" s="8">
        <f t="shared" si="100"/>
        <v>647273.14993870247</v>
      </c>
      <c r="CD182" s="8">
        <f t="shared" si="101"/>
        <v>872851.47182328033</v>
      </c>
      <c r="CE182" s="8">
        <f t="shared" si="102"/>
        <v>878821.64349503466</v>
      </c>
      <c r="CG182" s="11">
        <f t="shared" si="103"/>
        <v>647273.14993870247</v>
      </c>
      <c r="CH182" s="11">
        <f t="shared" si="104"/>
        <v>878821.64349503466</v>
      </c>
      <c r="CJ182">
        <f t="shared" si="118"/>
        <v>124.07224389943107</v>
      </c>
      <c r="CK182">
        <f t="shared" si="119"/>
        <v>165.25018398774711</v>
      </c>
      <c r="CL182">
        <f t="shared" si="105"/>
        <v>122.54319385435488</v>
      </c>
      <c r="CM182">
        <f t="shared" si="106"/>
        <v>166.38047018080928</v>
      </c>
      <c r="CN182">
        <f t="shared" si="84"/>
        <v>90</v>
      </c>
      <c r="CO182">
        <f t="shared" si="84"/>
        <v>110</v>
      </c>
      <c r="CP182" s="8">
        <f t="shared" si="85"/>
        <v>647273.14993870247</v>
      </c>
      <c r="CQ182" s="8">
        <f t="shared" si="86"/>
        <v>878821.64349503466</v>
      </c>
    </row>
    <row r="183" spans="1:95" x14ac:dyDescent="0.25">
      <c r="A183">
        <v>1775</v>
      </c>
      <c r="B183" s="8">
        <f>'2 - Eltis SlaveAssessment'!BX183</f>
        <v>4662</v>
      </c>
      <c r="C183" s="8">
        <f>'2 - Eltis SlaveAssessment'!BY183</f>
        <v>4209</v>
      </c>
      <c r="D183" s="8">
        <f>'2 - Eltis SlaveAssessment'!AT183</f>
        <v>1352</v>
      </c>
      <c r="E183" s="8">
        <f>'2 - Eltis SlaveAssessment'!AU183</f>
        <v>1236</v>
      </c>
      <c r="F183" s="8">
        <f>'2 - Eltis SlaveAssessment'!AV183</f>
        <v>3037</v>
      </c>
      <c r="G183" s="8">
        <f>'2 - Eltis SlaveAssessment'!AW183</f>
        <v>2737</v>
      </c>
      <c r="H183" s="8">
        <f>'2 - Eltis SlaveAssessment'!BJ183+'2 - Eltis SlaveAssessment'!BL183+'2 - Eltis SlaveAssessment'!BN183+'2 - Eltis SlaveAssessment'!BP183+'2 - Eltis SlaveAssessment'!BR183</f>
        <v>0</v>
      </c>
      <c r="I183" s="8">
        <f>'2 - Eltis SlaveAssessment'!BK183+'2 - Eltis SlaveAssessment'!BM183+'2 - Eltis SlaveAssessment'!BO183+'2 - Eltis SlaveAssessment'!BQ183+'2 - Eltis SlaveAssessment'!BS183</f>
        <v>0</v>
      </c>
      <c r="J183" s="8">
        <f>'2 - Eltis SlaveAssessment'!N183+'2 - Eltis SlaveAssessment'!P183+'2 - Eltis SlaveAssessment'!R183+'2 - Eltis SlaveAssessment'!T183+'2 - Eltis SlaveAssessment'!V183+'2 - Eltis SlaveAssessment'!X183+'2 - Eltis SlaveAssessment'!Z183+'2 - Eltis SlaveAssessment'!AB183+'2 - Eltis SlaveAssessment'!AD183+'2 - Eltis SlaveAssessment'!AF183+'2 - Eltis SlaveAssessment'!AH183+'2 - Eltis SlaveAssessment'!AJ183+'2 - Eltis SlaveAssessment'!AL183+'2 - Eltis SlaveAssessment'!AN183+'2 - Eltis SlaveAssessment'!AP183+'2 - Eltis SlaveAssessment'!AR183+'2 - Eltis SlaveAssessment'!AX183+'2 - Eltis SlaveAssessment'!AZ183+'2 - Eltis SlaveAssessment'!BB183+'2 - Eltis SlaveAssessment'!BD183+'2 - Eltis SlaveAssessment'!BF183+'2 - Eltis SlaveAssessment'!BH183</f>
        <v>273</v>
      </c>
      <c r="K183" s="8">
        <f>'2 - Eltis SlaveAssessment'!O183+'2 - Eltis SlaveAssessment'!Q183+'2 - Eltis SlaveAssessment'!S183+'2 - Eltis SlaveAssessment'!U183+'2 - Eltis SlaveAssessment'!W183+'2 - Eltis SlaveAssessment'!Y183+'2 - Eltis SlaveAssessment'!AA183+'2 - Eltis SlaveAssessment'!AC183+'2 - Eltis SlaveAssessment'!AE183+'2 - Eltis SlaveAssessment'!AG183+'2 - Eltis SlaveAssessment'!AI183+'2 - Eltis SlaveAssessment'!AK183+'2 - Eltis SlaveAssessment'!AM183+'2 - Eltis SlaveAssessment'!AO183+'2 - Eltis SlaveAssessment'!AQ183+'2 - Eltis SlaveAssessment'!AS183+'2 - Eltis SlaveAssessment'!AY183+'2 - Eltis SlaveAssessment'!BA183+'2 - Eltis SlaveAssessment'!BC183+'2 - Eltis SlaveAssessment'!BE183+'2 - Eltis SlaveAssessment'!BG183+'2 - Eltis SlaveAssessment'!BI183</f>
        <v>236</v>
      </c>
      <c r="M183" s="8">
        <f>'1 - Eltis SlaveVoyages'!GF183</f>
        <v>3754</v>
      </c>
      <c r="N183" s="8">
        <f>'1 - Eltis SlaveVoyages'!GG183</f>
        <v>3423</v>
      </c>
      <c r="O183" s="8">
        <f>'1 - Eltis SlaveVoyages'!BZ183</f>
        <v>1075</v>
      </c>
      <c r="P183" s="8">
        <f>'1 - Eltis SlaveVoyages'!CA183</f>
        <v>996</v>
      </c>
      <c r="Q183" s="8">
        <f>'1 - Eltis SlaveVoyages'!CB183</f>
        <v>2471</v>
      </c>
      <c r="R183" s="8">
        <f>'1 - Eltis SlaveVoyages'!CC183</f>
        <v>2247</v>
      </c>
      <c r="S183" s="8">
        <f>'1 - Eltis SlaveVoyages'!EL183+'1 - Eltis SlaveVoyages'!EN183+'1 - Eltis SlaveVoyages'!EP183+'1 - Eltis SlaveVoyages'!ER183+'1 - Eltis SlaveVoyages'!ET183</f>
        <v>0</v>
      </c>
      <c r="T183" s="8">
        <f>'1 - Eltis SlaveVoyages'!EM183+'1 - Eltis SlaveVoyages'!EO183+'1 - Eltis SlaveVoyages'!EQ183+'1 - Eltis SlaveVoyages'!ES183+'1 - Eltis SlaveVoyages'!EU183</f>
        <v>0</v>
      </c>
      <c r="U183" s="8">
        <f>'1 - Eltis SlaveVoyages'!BR183+'1 - Eltis SlaveVoyages'!BT183+'1 - Eltis SlaveVoyages'!BV183+'1 - Eltis SlaveVoyages'!CF183+'1 - Eltis SlaveVoyages'!CH183+'1 - Eltis SlaveVoyages'!CJ183+'1 - Eltis SlaveVoyages'!CL183+'1 - Eltis SlaveVoyages'!CN183+'1 - Eltis SlaveVoyages'!CP183+'1 - Eltis SlaveVoyages'!CR183+'1 - Eltis SlaveVoyages'!CT183+'1 - Eltis SlaveVoyages'!CV183+'1 - Eltis SlaveVoyages'!CX183+'1 - Eltis SlaveVoyages'!CZ183+'1 - Eltis SlaveVoyages'!DB183+'1 - Eltis SlaveVoyages'!DD183+'1 - Eltis SlaveVoyages'!DF183+'1 - Eltis SlaveVoyages'!DH183+'1 - Eltis SlaveVoyages'!DJ183+'1 - Eltis SlaveVoyages'!DL183+'1 - Eltis SlaveVoyages'!DN183+'1 - Eltis SlaveVoyages'!DP183+'1 - Eltis SlaveVoyages'!DR183+'1 - Eltis SlaveVoyages'!DT183+'1 - Eltis SlaveVoyages'!DV183+'1 - Eltis SlaveVoyages'!DX183+'1 - Eltis SlaveVoyages'!DZ183+'1 - Eltis SlaveVoyages'!EB183+'1 - Eltis SlaveVoyages'!ED183+'1 - Eltis SlaveVoyages'!EF183+'1 - Eltis SlaveVoyages'!EH183+'1 - Eltis SlaveVoyages'!EJ183+'1 - Eltis SlaveVoyages'!FP183+'1 - Eltis SlaveVoyages'!FT183+'1 - Eltis SlaveVoyages'!FV183</f>
        <v>208</v>
      </c>
      <c r="V183" s="8">
        <f>'1 - Eltis SlaveVoyages'!BS183+'1 - Eltis SlaveVoyages'!BU183+'1 - Eltis SlaveVoyages'!BW183+'1 - Eltis SlaveVoyages'!CG183+'1 - Eltis SlaveVoyages'!CI183+'1 - Eltis SlaveVoyages'!CK183+'1 - Eltis SlaveVoyages'!CM183+'1 - Eltis SlaveVoyages'!CO183+'1 - Eltis SlaveVoyages'!CQ183+'1 - Eltis SlaveVoyages'!CS183+'1 - Eltis SlaveVoyages'!CU183+'1 - Eltis SlaveVoyages'!CW183+'1 - Eltis SlaveVoyages'!CY183+'1 - Eltis SlaveVoyages'!DA183+'1 - Eltis SlaveVoyages'!DC183+'1 - Eltis SlaveVoyages'!DE183+'1 - Eltis SlaveVoyages'!DG183+'1 - Eltis SlaveVoyages'!DI183+'1 - Eltis SlaveVoyages'!DK183+'1 - Eltis SlaveVoyages'!DM183+'1 - Eltis SlaveVoyages'!DO183+'1 - Eltis SlaveVoyages'!DQ183+'1 - Eltis SlaveVoyages'!DS183+'1 - Eltis SlaveVoyages'!DU183+'1 - Eltis SlaveVoyages'!DW183+'1 - Eltis SlaveVoyages'!DY183+'1 - Eltis SlaveVoyages'!EA183+'1 - Eltis SlaveVoyages'!EC183+'1 - Eltis SlaveVoyages'!EE183+'1 - Eltis SlaveVoyages'!EG183+'1 - Eltis SlaveVoyages'!EI183+'1 - Eltis SlaveVoyages'!EK183+'1 - Eltis SlaveVoyages'!FQ183+'1 - Eltis SlaveVoyages'!FU183+'1 - Eltis SlaveVoyages'!FW183</f>
        <v>180</v>
      </c>
      <c r="AE183" s="11">
        <f t="shared" si="68"/>
        <v>3754</v>
      </c>
      <c r="AG183" s="51">
        <f t="shared" si="69"/>
        <v>4662</v>
      </c>
      <c r="AH183" s="52">
        <f t="shared" si="70"/>
        <v>4209</v>
      </c>
      <c r="AI183" s="52">
        <f t="shared" si="71"/>
        <v>1352</v>
      </c>
      <c r="AJ183" s="52">
        <f t="shared" si="72"/>
        <v>1236</v>
      </c>
      <c r="AK183" s="52">
        <f t="shared" si="73"/>
        <v>3037</v>
      </c>
      <c r="AL183" s="52">
        <f t="shared" si="74"/>
        <v>2737</v>
      </c>
      <c r="AM183" s="52">
        <f t="shared" si="75"/>
        <v>0</v>
      </c>
      <c r="AN183" s="52">
        <f t="shared" si="76"/>
        <v>0</v>
      </c>
      <c r="AO183" s="52">
        <f t="shared" si="77"/>
        <v>273</v>
      </c>
      <c r="AP183" s="52">
        <f t="shared" si="78"/>
        <v>236</v>
      </c>
      <c r="AQ183" s="52">
        <f t="shared" si="79"/>
        <v>0</v>
      </c>
      <c r="AR183" s="56">
        <f t="shared" si="80"/>
        <v>0</v>
      </c>
      <c r="AT183" s="8">
        <f>IF('4 - Prijzen'!O187&gt;0,'4 - Prijzen'!O187,"")</f>
        <v>140.26493506493506</v>
      </c>
      <c r="AU183" s="8" t="str">
        <f>IF('4 - Prijzen'!P187&gt;0,'4 - Prijzen'!P187,"")</f>
        <v/>
      </c>
      <c r="AV183" s="8">
        <f>IF('4 - Prijzen'!BC187&gt;0,'4 - Prijzen'!BC187,"")</f>
        <v>309.83333333333331</v>
      </c>
      <c r="AW183" s="8" t="str">
        <f>IF('4 - Prijzen'!BD187&gt;0,'4 - Prijzen'!BD187,"")</f>
        <v/>
      </c>
      <c r="AX183" s="8">
        <f>IF('4 - Prijzen'!BE187&gt;0,'4 - Prijzen'!BE187,"")</f>
        <v>400.07058623965628</v>
      </c>
      <c r="AY183" s="8">
        <f>IF('4 - Prijzen'!BF187&gt;0,'4 - Prijzen'!BF187,"")</f>
        <v>481.12807874648615</v>
      </c>
      <c r="AZ183" s="8">
        <f>IF('4 - Prijzen'!BG187&gt;0,'4 - Prijzen'!BG187,"")</f>
        <v>317.6085328851936</v>
      </c>
      <c r="BA183" s="8">
        <f>IF('4 - Prijzen'!BV187&gt;0,'4 - Prijzen'!BV187,"")</f>
        <v>362.07407407407408</v>
      </c>
      <c r="BB183" s="8" t="str">
        <f>IF('4 - Prijzen'!BW187&gt;0,'4 - Prijzen'!BW187,"")</f>
        <v/>
      </c>
      <c r="BC183" s="8">
        <f>'4 - Prijzen'!BX187</f>
        <v>496.0931888041992</v>
      </c>
      <c r="BE183" s="11">
        <f t="shared" si="87"/>
        <v>140.26493506493506</v>
      </c>
      <c r="BF183" s="8">
        <f t="shared" si="111"/>
        <v>309.83333333333331</v>
      </c>
      <c r="BG183" s="11">
        <f t="shared" si="96"/>
        <v>362.07407407407408</v>
      </c>
      <c r="BH183" s="11"/>
      <c r="BI183" s="87">
        <f t="shared" si="82"/>
        <v>0.629</v>
      </c>
      <c r="BJ183" s="87">
        <f t="shared" si="83"/>
        <v>0.66666666666666663</v>
      </c>
      <c r="BK183" s="84">
        <f t="shared" si="81"/>
        <v>0.8763333333333333</v>
      </c>
      <c r="BL183" s="89"/>
      <c r="BM183" s="8">
        <f t="shared" si="112"/>
        <v>573047.62319999991</v>
      </c>
      <c r="BN183" s="8">
        <f t="shared" si="113"/>
        <v>166186.26910476189</v>
      </c>
      <c r="BO183" s="8">
        <f t="shared" si="114"/>
        <v>373304.5112952381</v>
      </c>
      <c r="BP183" s="8">
        <f t="shared" si="115"/>
        <v>33556.842799999999</v>
      </c>
      <c r="BR183" s="8">
        <f t="shared" si="97"/>
        <v>335595.35533333331</v>
      </c>
      <c r="BS183" s="8">
        <f t="shared" si="98"/>
        <v>868443.4771358025</v>
      </c>
      <c r="BU183" s="11">
        <f t="shared" si="116"/>
        <v>169409.08622857142</v>
      </c>
      <c r="BV183" s="11">
        <f t="shared" si="117"/>
        <v>495138.9658405644</v>
      </c>
      <c r="BX183" s="14">
        <f t="shared" si="107"/>
        <v>0.29000429000429001</v>
      </c>
      <c r="BY183" s="14">
        <f t="shared" si="108"/>
        <v>0.29365645046329292</v>
      </c>
      <c r="BZ183" s="14">
        <f t="shared" si="109"/>
        <v>0.65143715143715142</v>
      </c>
      <c r="CA183" s="14">
        <f t="shared" si="110"/>
        <v>0.65027322404371579</v>
      </c>
      <c r="CB183" s="8">
        <f t="shared" si="99"/>
        <v>584160.6213</v>
      </c>
      <c r="CC183" s="8">
        <f t="shared" si="100"/>
        <v>576895.50480263529</v>
      </c>
      <c r="CD183" s="8">
        <f t="shared" si="101"/>
        <v>760071.73485304951</v>
      </c>
      <c r="CE183" s="8">
        <f t="shared" si="102"/>
        <v>761432.19116658228</v>
      </c>
      <c r="CG183" s="11">
        <f t="shared" si="103"/>
        <v>576895.50480263529</v>
      </c>
      <c r="CH183" s="11">
        <f t="shared" si="104"/>
        <v>761432.19116658228</v>
      </c>
      <c r="CJ183">
        <f t="shared" si="118"/>
        <v>125.30257857142857</v>
      </c>
      <c r="CK183">
        <f t="shared" si="119"/>
        <v>163.03555016152927</v>
      </c>
      <c r="CL183">
        <f t="shared" si="105"/>
        <v>123.7442095243748</v>
      </c>
      <c r="CM183">
        <f t="shared" si="106"/>
        <v>163.32736833260023</v>
      </c>
      <c r="CN183">
        <f t="shared" si="84"/>
        <v>90</v>
      </c>
      <c r="CO183">
        <f t="shared" si="84"/>
        <v>110</v>
      </c>
      <c r="CP183" s="8">
        <f t="shared" si="85"/>
        <v>576895.50480263529</v>
      </c>
      <c r="CQ183" s="8">
        <f t="shared" si="86"/>
        <v>761432.19116658228</v>
      </c>
    </row>
    <row r="184" spans="1:95" x14ac:dyDescent="0.25">
      <c r="A184">
        <v>1776</v>
      </c>
      <c r="B184" s="8">
        <f>'2 - Eltis SlaveAssessment'!BX184</f>
        <v>2420</v>
      </c>
      <c r="C184" s="8">
        <f>'2 - Eltis SlaveAssessment'!BY184</f>
        <v>2165</v>
      </c>
      <c r="D184" s="8">
        <f>'2 - Eltis SlaveAssessment'!AT184</f>
        <v>290</v>
      </c>
      <c r="E184" s="8">
        <f>'2 - Eltis SlaveAssessment'!AU184</f>
        <v>283</v>
      </c>
      <c r="F184" s="8">
        <f>'2 - Eltis SlaveAssessment'!AV184</f>
        <v>2130</v>
      </c>
      <c r="G184" s="8">
        <f>'2 - Eltis SlaveAssessment'!AW184</f>
        <v>1882</v>
      </c>
      <c r="H184" s="8">
        <f>'2 - Eltis SlaveAssessment'!BJ184+'2 - Eltis SlaveAssessment'!BL184+'2 - Eltis SlaveAssessment'!BN184+'2 - Eltis SlaveAssessment'!BP184+'2 - Eltis SlaveAssessment'!BR184</f>
        <v>0</v>
      </c>
      <c r="I184" s="8">
        <f>'2 - Eltis SlaveAssessment'!BK184+'2 - Eltis SlaveAssessment'!BM184+'2 - Eltis SlaveAssessment'!BO184+'2 - Eltis SlaveAssessment'!BQ184+'2 - Eltis SlaveAssessment'!BS184</f>
        <v>0</v>
      </c>
      <c r="J184" s="8">
        <f>'2 - Eltis SlaveAssessment'!N184+'2 - Eltis SlaveAssessment'!P184+'2 - Eltis SlaveAssessment'!R184+'2 - Eltis SlaveAssessment'!T184+'2 - Eltis SlaveAssessment'!V184+'2 - Eltis SlaveAssessment'!X184+'2 - Eltis SlaveAssessment'!Z184+'2 - Eltis SlaveAssessment'!AB184+'2 - Eltis SlaveAssessment'!AD184+'2 - Eltis SlaveAssessment'!AF184+'2 - Eltis SlaveAssessment'!AH184+'2 - Eltis SlaveAssessment'!AJ184+'2 - Eltis SlaveAssessment'!AL184+'2 - Eltis SlaveAssessment'!AN184+'2 - Eltis SlaveAssessment'!AP184+'2 - Eltis SlaveAssessment'!AR184+'2 - Eltis SlaveAssessment'!AX184+'2 - Eltis SlaveAssessment'!AZ184+'2 - Eltis SlaveAssessment'!BB184+'2 - Eltis SlaveAssessment'!BD184+'2 - Eltis SlaveAssessment'!BF184+'2 - Eltis SlaveAssessment'!BH184</f>
        <v>0</v>
      </c>
      <c r="K184" s="8">
        <f>'2 - Eltis SlaveAssessment'!O184+'2 - Eltis SlaveAssessment'!Q184+'2 - Eltis SlaveAssessment'!S184+'2 - Eltis SlaveAssessment'!U184+'2 - Eltis SlaveAssessment'!W184+'2 - Eltis SlaveAssessment'!Y184+'2 - Eltis SlaveAssessment'!AA184+'2 - Eltis SlaveAssessment'!AC184+'2 - Eltis SlaveAssessment'!AE184+'2 - Eltis SlaveAssessment'!AG184+'2 - Eltis SlaveAssessment'!AI184+'2 - Eltis SlaveAssessment'!AK184+'2 - Eltis SlaveAssessment'!AM184+'2 - Eltis SlaveAssessment'!AO184+'2 - Eltis SlaveAssessment'!AQ184+'2 - Eltis SlaveAssessment'!AS184+'2 - Eltis SlaveAssessment'!AY184+'2 - Eltis SlaveAssessment'!BA184+'2 - Eltis SlaveAssessment'!BC184+'2 - Eltis SlaveAssessment'!BE184+'2 - Eltis SlaveAssessment'!BG184+'2 - Eltis SlaveAssessment'!BI184</f>
        <v>0</v>
      </c>
      <c r="M184" s="8">
        <f>'1 - Eltis SlaveVoyages'!GF184</f>
        <v>2020</v>
      </c>
      <c r="N184" s="8">
        <f>'1 - Eltis SlaveVoyages'!GG184</f>
        <v>1780</v>
      </c>
      <c r="O184" s="8">
        <f>'1 - Eltis SlaveVoyages'!BZ184</f>
        <v>263</v>
      </c>
      <c r="P184" s="8">
        <f>'1 - Eltis SlaveVoyages'!CA184</f>
        <v>257</v>
      </c>
      <c r="Q184" s="8">
        <f>'1 - Eltis SlaveVoyages'!CB184</f>
        <v>1757</v>
      </c>
      <c r="R184" s="8">
        <f>'1 - Eltis SlaveVoyages'!CC184</f>
        <v>1523</v>
      </c>
      <c r="S184" s="8">
        <f>'1 - Eltis SlaveVoyages'!EL184+'1 - Eltis SlaveVoyages'!EN184+'1 - Eltis SlaveVoyages'!EP184+'1 - Eltis SlaveVoyages'!ER184+'1 - Eltis SlaveVoyages'!ET184</f>
        <v>0</v>
      </c>
      <c r="T184" s="8">
        <f>'1 - Eltis SlaveVoyages'!EM184+'1 - Eltis SlaveVoyages'!EO184+'1 - Eltis SlaveVoyages'!EQ184+'1 - Eltis SlaveVoyages'!ES184+'1 - Eltis SlaveVoyages'!EU184</f>
        <v>0</v>
      </c>
      <c r="U184" s="8">
        <f>'1 - Eltis SlaveVoyages'!BR184+'1 - Eltis SlaveVoyages'!BT184+'1 - Eltis SlaveVoyages'!BV184+'1 - Eltis SlaveVoyages'!CF184+'1 - Eltis SlaveVoyages'!CH184+'1 - Eltis SlaveVoyages'!CJ184+'1 - Eltis SlaveVoyages'!CL184+'1 - Eltis SlaveVoyages'!CN184+'1 - Eltis SlaveVoyages'!CP184+'1 - Eltis SlaveVoyages'!CR184+'1 - Eltis SlaveVoyages'!CT184+'1 - Eltis SlaveVoyages'!CV184+'1 - Eltis SlaveVoyages'!CX184+'1 - Eltis SlaveVoyages'!CZ184+'1 - Eltis SlaveVoyages'!DB184+'1 - Eltis SlaveVoyages'!DD184+'1 - Eltis SlaveVoyages'!DF184+'1 - Eltis SlaveVoyages'!DH184+'1 - Eltis SlaveVoyages'!DJ184+'1 - Eltis SlaveVoyages'!DL184+'1 - Eltis SlaveVoyages'!DN184+'1 - Eltis SlaveVoyages'!DP184+'1 - Eltis SlaveVoyages'!DR184+'1 - Eltis SlaveVoyages'!DT184+'1 - Eltis SlaveVoyages'!DV184+'1 - Eltis SlaveVoyages'!DX184+'1 - Eltis SlaveVoyages'!DZ184+'1 - Eltis SlaveVoyages'!EB184+'1 - Eltis SlaveVoyages'!ED184+'1 - Eltis SlaveVoyages'!EF184+'1 - Eltis SlaveVoyages'!EH184+'1 - Eltis SlaveVoyages'!EJ184+'1 - Eltis SlaveVoyages'!FP184+'1 - Eltis SlaveVoyages'!FT184+'1 - Eltis SlaveVoyages'!FV184</f>
        <v>0</v>
      </c>
      <c r="V184" s="8">
        <f>'1 - Eltis SlaveVoyages'!BS184+'1 - Eltis SlaveVoyages'!BU184+'1 - Eltis SlaveVoyages'!BW184+'1 - Eltis SlaveVoyages'!CG184+'1 - Eltis SlaveVoyages'!CI184+'1 - Eltis SlaveVoyages'!CK184+'1 - Eltis SlaveVoyages'!CM184+'1 - Eltis SlaveVoyages'!CO184+'1 - Eltis SlaveVoyages'!CQ184+'1 - Eltis SlaveVoyages'!CS184+'1 - Eltis SlaveVoyages'!CU184+'1 - Eltis SlaveVoyages'!CW184+'1 - Eltis SlaveVoyages'!CY184+'1 - Eltis SlaveVoyages'!DA184+'1 - Eltis SlaveVoyages'!DC184+'1 - Eltis SlaveVoyages'!DE184+'1 - Eltis SlaveVoyages'!DG184+'1 - Eltis SlaveVoyages'!DI184+'1 - Eltis SlaveVoyages'!DK184+'1 - Eltis SlaveVoyages'!DM184+'1 - Eltis SlaveVoyages'!DO184+'1 - Eltis SlaveVoyages'!DQ184+'1 - Eltis SlaveVoyages'!DS184+'1 - Eltis SlaveVoyages'!DU184+'1 - Eltis SlaveVoyages'!DW184+'1 - Eltis SlaveVoyages'!DY184+'1 - Eltis SlaveVoyages'!EA184+'1 - Eltis SlaveVoyages'!EC184+'1 - Eltis SlaveVoyages'!EE184+'1 - Eltis SlaveVoyages'!EG184+'1 - Eltis SlaveVoyages'!EI184+'1 - Eltis SlaveVoyages'!EK184+'1 - Eltis SlaveVoyages'!FQ184+'1 - Eltis SlaveVoyages'!FU184+'1 - Eltis SlaveVoyages'!FW184</f>
        <v>0</v>
      </c>
      <c r="AE184" s="11">
        <f t="shared" si="68"/>
        <v>2020</v>
      </c>
      <c r="AG184" s="51">
        <f t="shared" si="69"/>
        <v>2420</v>
      </c>
      <c r="AH184" s="52">
        <f t="shared" si="70"/>
        <v>2165</v>
      </c>
      <c r="AI184" s="52">
        <f t="shared" si="71"/>
        <v>290</v>
      </c>
      <c r="AJ184" s="52">
        <f t="shared" si="72"/>
        <v>283</v>
      </c>
      <c r="AK184" s="52">
        <f t="shared" si="73"/>
        <v>2130</v>
      </c>
      <c r="AL184" s="52">
        <f t="shared" si="74"/>
        <v>1882</v>
      </c>
      <c r="AM184" s="52">
        <f t="shared" si="75"/>
        <v>0</v>
      </c>
      <c r="AN184" s="52">
        <f t="shared" si="76"/>
        <v>0</v>
      </c>
      <c r="AO184" s="52">
        <f t="shared" si="77"/>
        <v>0</v>
      </c>
      <c r="AP184" s="52">
        <f t="shared" si="78"/>
        <v>0</v>
      </c>
      <c r="AQ184" s="52">
        <f t="shared" si="79"/>
        <v>0</v>
      </c>
      <c r="AR184" s="56">
        <f t="shared" si="80"/>
        <v>0</v>
      </c>
      <c r="AT184" s="8">
        <f>IF('4 - Prijzen'!O188&gt;0,'4 - Prijzen'!O188,"")</f>
        <v>142.5061224489796</v>
      </c>
      <c r="AU184" s="8" t="str">
        <f>IF('4 - Prijzen'!P188&gt;0,'4 - Prijzen'!P188,"")</f>
        <v/>
      </c>
      <c r="AV184" s="8">
        <f>IF('4 - Prijzen'!BC188&gt;0,'4 - Prijzen'!BC188,"")</f>
        <v>309.83333333333331</v>
      </c>
      <c r="AW184" s="8" t="str">
        <f>IF('4 - Prijzen'!BD188&gt;0,'4 - Prijzen'!BD188,"")</f>
        <v/>
      </c>
      <c r="AX184" s="8">
        <f>IF('4 - Prijzen'!BE188&gt;0,'4 - Prijzen'!BE188,"")</f>
        <v>400.07058623965628</v>
      </c>
      <c r="AY184" s="8">
        <f>IF('4 - Prijzen'!BF188&gt;0,'4 - Prijzen'!BF188,"")</f>
        <v>473.87844580690296</v>
      </c>
      <c r="AZ184" s="8">
        <f>IF('4 - Prijzen'!BG188&gt;0,'4 - Prijzen'!BG188,"")</f>
        <v>315.67529743463803</v>
      </c>
      <c r="BA184" s="8">
        <f>IF('4 - Prijzen'!BV188&gt;0,'4 - Prijzen'!BV188,"")</f>
        <v>339.68421052631578</v>
      </c>
      <c r="BB184" s="8" t="str">
        <f>IF('4 - Prijzen'!BW188&gt;0,'4 - Prijzen'!BW188,"")</f>
        <v/>
      </c>
      <c r="BC184" s="8">
        <f>'4 - Prijzen'!BX188</f>
        <v>482.49907192182559</v>
      </c>
      <c r="BE184" s="11">
        <f t="shared" si="87"/>
        <v>142.5061224489796</v>
      </c>
      <c r="BF184" s="8">
        <f t="shared" si="111"/>
        <v>309.83333333333331</v>
      </c>
      <c r="BG184" s="11">
        <f t="shared" si="96"/>
        <v>339.68421052631578</v>
      </c>
      <c r="BH184" s="11"/>
      <c r="BI184" s="87">
        <f t="shared" si="82"/>
        <v>0.629</v>
      </c>
      <c r="BJ184" s="87">
        <f t="shared" si="83"/>
        <v>0.66666666666666663</v>
      </c>
      <c r="BK184" s="84">
        <f t="shared" si="81"/>
        <v>0.8763333333333333</v>
      </c>
      <c r="BL184" s="89"/>
      <c r="BM184" s="8">
        <f t="shared" si="112"/>
        <v>302216.53404081636</v>
      </c>
      <c r="BN184" s="8">
        <f t="shared" si="113"/>
        <v>36216.030938775511</v>
      </c>
      <c r="BO184" s="8">
        <f t="shared" si="114"/>
        <v>266000.50310204085</v>
      </c>
      <c r="BP184" s="8">
        <f t="shared" si="115"/>
        <v>0</v>
      </c>
      <c r="BR184" s="8">
        <f t="shared" si="97"/>
        <v>76839.38961111111</v>
      </c>
      <c r="BS184" s="8">
        <f t="shared" si="98"/>
        <v>560227.3545964912</v>
      </c>
      <c r="BU184" s="11">
        <f t="shared" si="116"/>
        <v>40623.358672335598</v>
      </c>
      <c r="BV184" s="11">
        <f t="shared" si="117"/>
        <v>294226.85149445035</v>
      </c>
      <c r="BX184" s="14">
        <f t="shared" si="107"/>
        <v>0.11983471074380166</v>
      </c>
      <c r="BY184" s="14">
        <f t="shared" si="108"/>
        <v>0.13071593533487297</v>
      </c>
      <c r="BZ184" s="14">
        <f t="shared" si="109"/>
        <v>0.8801652892561983</v>
      </c>
      <c r="CA184" s="14">
        <f t="shared" si="110"/>
        <v>0.86928406466512698</v>
      </c>
      <c r="CB184" s="8">
        <f t="shared" si="99"/>
        <v>338994.92409328325</v>
      </c>
      <c r="CC184" s="8">
        <f t="shared" si="100"/>
        <v>310775.87111521757</v>
      </c>
      <c r="CD184" s="8">
        <f t="shared" si="101"/>
        <v>334285.9063927558</v>
      </c>
      <c r="CE184" s="8">
        <f t="shared" si="102"/>
        <v>338470.31534829171</v>
      </c>
      <c r="CG184" s="11">
        <f t="shared" si="103"/>
        <v>310775.87111521757</v>
      </c>
      <c r="CH184" s="11">
        <f t="shared" si="104"/>
        <v>338994.92409328325</v>
      </c>
      <c r="CJ184">
        <f t="shared" si="118"/>
        <v>140.08054714598481</v>
      </c>
      <c r="CK184">
        <f t="shared" si="119"/>
        <v>138.13467206312222</v>
      </c>
      <c r="CL184">
        <f t="shared" si="105"/>
        <v>128.41978145256925</v>
      </c>
      <c r="CM184">
        <f t="shared" si="106"/>
        <v>140.08054714598481</v>
      </c>
      <c r="CN184">
        <f t="shared" si="84"/>
        <v>90</v>
      </c>
      <c r="CO184">
        <f t="shared" si="84"/>
        <v>110</v>
      </c>
      <c r="CP184" s="8">
        <f t="shared" si="85"/>
        <v>310775.87111521757</v>
      </c>
      <c r="CQ184" s="8">
        <f t="shared" si="86"/>
        <v>338994.92409328325</v>
      </c>
    </row>
    <row r="185" spans="1:95" x14ac:dyDescent="0.25">
      <c r="A185">
        <v>1777</v>
      </c>
      <c r="B185" s="8">
        <f>'2 - Eltis SlaveAssessment'!BX185</f>
        <v>3841</v>
      </c>
      <c r="C185" s="8">
        <f>'2 - Eltis SlaveAssessment'!BY185</f>
        <v>3458</v>
      </c>
      <c r="D185" s="8">
        <f>'2 - Eltis SlaveAssessment'!AT185</f>
        <v>1258</v>
      </c>
      <c r="E185" s="8">
        <f>'2 - Eltis SlaveAssessment'!AU185</f>
        <v>1169</v>
      </c>
      <c r="F185" s="8">
        <f>'2 - Eltis SlaveAssessment'!AV185</f>
        <v>2583</v>
      </c>
      <c r="G185" s="8">
        <f>'2 - Eltis SlaveAssessment'!AW185</f>
        <v>2289</v>
      </c>
      <c r="H185" s="8">
        <f>'2 - Eltis SlaveAssessment'!BJ185+'2 - Eltis SlaveAssessment'!BL185+'2 - Eltis SlaveAssessment'!BN185+'2 - Eltis SlaveAssessment'!BP185+'2 - Eltis SlaveAssessment'!BR185</f>
        <v>0</v>
      </c>
      <c r="I185" s="8">
        <f>'2 - Eltis SlaveAssessment'!BK185+'2 - Eltis SlaveAssessment'!BM185+'2 - Eltis SlaveAssessment'!BO185+'2 - Eltis SlaveAssessment'!BQ185+'2 - Eltis SlaveAssessment'!BS185</f>
        <v>0</v>
      </c>
      <c r="J185" s="8">
        <f>'2 - Eltis SlaveAssessment'!N185+'2 - Eltis SlaveAssessment'!P185+'2 - Eltis SlaveAssessment'!R185+'2 - Eltis SlaveAssessment'!T185+'2 - Eltis SlaveAssessment'!V185+'2 - Eltis SlaveAssessment'!X185+'2 - Eltis SlaveAssessment'!Z185+'2 - Eltis SlaveAssessment'!AB185+'2 - Eltis SlaveAssessment'!AD185+'2 - Eltis SlaveAssessment'!AF185+'2 - Eltis SlaveAssessment'!AH185+'2 - Eltis SlaveAssessment'!AJ185+'2 - Eltis SlaveAssessment'!AL185+'2 - Eltis SlaveAssessment'!AN185+'2 - Eltis SlaveAssessment'!AP185+'2 - Eltis SlaveAssessment'!AR185+'2 - Eltis SlaveAssessment'!AX185+'2 - Eltis SlaveAssessment'!AZ185+'2 - Eltis SlaveAssessment'!BB185+'2 - Eltis SlaveAssessment'!BD185+'2 - Eltis SlaveAssessment'!BF185+'2 - Eltis SlaveAssessment'!BH185</f>
        <v>0</v>
      </c>
      <c r="K185" s="8">
        <f>'2 - Eltis SlaveAssessment'!O185+'2 - Eltis SlaveAssessment'!Q185+'2 - Eltis SlaveAssessment'!S185+'2 - Eltis SlaveAssessment'!U185+'2 - Eltis SlaveAssessment'!W185+'2 - Eltis SlaveAssessment'!Y185+'2 - Eltis SlaveAssessment'!AA185+'2 - Eltis SlaveAssessment'!AC185+'2 - Eltis SlaveAssessment'!AE185+'2 - Eltis SlaveAssessment'!AG185+'2 - Eltis SlaveAssessment'!AI185+'2 - Eltis SlaveAssessment'!AK185+'2 - Eltis SlaveAssessment'!AM185+'2 - Eltis SlaveAssessment'!AO185+'2 - Eltis SlaveAssessment'!AQ185+'2 - Eltis SlaveAssessment'!AS185+'2 - Eltis SlaveAssessment'!AY185+'2 - Eltis SlaveAssessment'!BA185+'2 - Eltis SlaveAssessment'!BC185+'2 - Eltis SlaveAssessment'!BE185+'2 - Eltis SlaveAssessment'!BG185+'2 - Eltis SlaveAssessment'!BI185</f>
        <v>0</v>
      </c>
      <c r="M185" s="8">
        <f>'1 - Eltis SlaveVoyages'!GF185</f>
        <v>3529</v>
      </c>
      <c r="N185" s="8">
        <f>'1 - Eltis SlaveVoyages'!GG185</f>
        <v>3188</v>
      </c>
      <c r="O185" s="8">
        <f>'1 - Eltis SlaveVoyages'!BZ185</f>
        <v>1166</v>
      </c>
      <c r="P185" s="8">
        <f>'1 - Eltis SlaveVoyages'!CA185</f>
        <v>1090</v>
      </c>
      <c r="Q185" s="8">
        <f>'1 - Eltis SlaveVoyages'!CB185</f>
        <v>2363</v>
      </c>
      <c r="R185" s="8">
        <f>'1 - Eltis SlaveVoyages'!CC185</f>
        <v>2098</v>
      </c>
      <c r="S185" s="8">
        <f>'1 - Eltis SlaveVoyages'!EL185+'1 - Eltis SlaveVoyages'!EN185+'1 - Eltis SlaveVoyages'!EP185+'1 - Eltis SlaveVoyages'!ER185+'1 - Eltis SlaveVoyages'!ET185</f>
        <v>0</v>
      </c>
      <c r="T185" s="8">
        <f>'1 - Eltis SlaveVoyages'!EM185+'1 - Eltis SlaveVoyages'!EO185+'1 - Eltis SlaveVoyages'!EQ185+'1 - Eltis SlaveVoyages'!ES185+'1 - Eltis SlaveVoyages'!EU185</f>
        <v>0</v>
      </c>
      <c r="U185" s="8">
        <f>'1 - Eltis SlaveVoyages'!BR185+'1 - Eltis SlaveVoyages'!BT185+'1 - Eltis SlaveVoyages'!BV185+'1 - Eltis SlaveVoyages'!CF185+'1 - Eltis SlaveVoyages'!CH185+'1 - Eltis SlaveVoyages'!CJ185+'1 - Eltis SlaveVoyages'!CL185+'1 - Eltis SlaveVoyages'!CN185+'1 - Eltis SlaveVoyages'!CP185+'1 - Eltis SlaveVoyages'!CR185+'1 - Eltis SlaveVoyages'!CT185+'1 - Eltis SlaveVoyages'!CV185+'1 - Eltis SlaveVoyages'!CX185+'1 - Eltis SlaveVoyages'!CZ185+'1 - Eltis SlaveVoyages'!DB185+'1 - Eltis SlaveVoyages'!DD185+'1 - Eltis SlaveVoyages'!DF185+'1 - Eltis SlaveVoyages'!DH185+'1 - Eltis SlaveVoyages'!DJ185+'1 - Eltis SlaveVoyages'!DL185+'1 - Eltis SlaveVoyages'!DN185+'1 - Eltis SlaveVoyages'!DP185+'1 - Eltis SlaveVoyages'!DR185+'1 - Eltis SlaveVoyages'!DT185+'1 - Eltis SlaveVoyages'!DV185+'1 - Eltis SlaveVoyages'!DX185+'1 - Eltis SlaveVoyages'!DZ185+'1 - Eltis SlaveVoyages'!EB185+'1 - Eltis SlaveVoyages'!ED185+'1 - Eltis SlaveVoyages'!EF185+'1 - Eltis SlaveVoyages'!EH185+'1 - Eltis SlaveVoyages'!EJ185+'1 - Eltis SlaveVoyages'!FP185+'1 - Eltis SlaveVoyages'!FT185+'1 - Eltis SlaveVoyages'!FV185</f>
        <v>0</v>
      </c>
      <c r="V185" s="8">
        <f>'1 - Eltis SlaveVoyages'!BS185+'1 - Eltis SlaveVoyages'!BU185+'1 - Eltis SlaveVoyages'!BW185+'1 - Eltis SlaveVoyages'!CG185+'1 - Eltis SlaveVoyages'!CI185+'1 - Eltis SlaveVoyages'!CK185+'1 - Eltis SlaveVoyages'!CM185+'1 - Eltis SlaveVoyages'!CO185+'1 - Eltis SlaveVoyages'!CQ185+'1 - Eltis SlaveVoyages'!CS185+'1 - Eltis SlaveVoyages'!CU185+'1 - Eltis SlaveVoyages'!CW185+'1 - Eltis SlaveVoyages'!CY185+'1 - Eltis SlaveVoyages'!DA185+'1 - Eltis SlaveVoyages'!DC185+'1 - Eltis SlaveVoyages'!DE185+'1 - Eltis SlaveVoyages'!DG185+'1 - Eltis SlaveVoyages'!DI185+'1 - Eltis SlaveVoyages'!DK185+'1 - Eltis SlaveVoyages'!DM185+'1 - Eltis SlaveVoyages'!DO185+'1 - Eltis SlaveVoyages'!DQ185+'1 - Eltis SlaveVoyages'!DS185+'1 - Eltis SlaveVoyages'!DU185+'1 - Eltis SlaveVoyages'!DW185+'1 - Eltis SlaveVoyages'!DY185+'1 - Eltis SlaveVoyages'!EA185+'1 - Eltis SlaveVoyages'!EC185+'1 - Eltis SlaveVoyages'!EE185+'1 - Eltis SlaveVoyages'!EG185+'1 - Eltis SlaveVoyages'!EI185+'1 - Eltis SlaveVoyages'!EK185+'1 - Eltis SlaveVoyages'!FQ185+'1 - Eltis SlaveVoyages'!FU185+'1 - Eltis SlaveVoyages'!FW185</f>
        <v>0</v>
      </c>
      <c r="AE185" s="11">
        <f t="shared" si="68"/>
        <v>3529</v>
      </c>
      <c r="AG185" s="51">
        <f t="shared" si="69"/>
        <v>3841</v>
      </c>
      <c r="AH185" s="52">
        <f t="shared" si="70"/>
        <v>3458</v>
      </c>
      <c r="AI185" s="52">
        <f t="shared" si="71"/>
        <v>1258</v>
      </c>
      <c r="AJ185" s="52">
        <f t="shared" si="72"/>
        <v>1169</v>
      </c>
      <c r="AK185" s="52">
        <f t="shared" si="73"/>
        <v>2583</v>
      </c>
      <c r="AL185" s="52">
        <f t="shared" si="74"/>
        <v>2289</v>
      </c>
      <c r="AM185" s="52">
        <f t="shared" si="75"/>
        <v>0</v>
      </c>
      <c r="AN185" s="52">
        <f t="shared" si="76"/>
        <v>0</v>
      </c>
      <c r="AO185" s="52">
        <f t="shared" si="77"/>
        <v>0</v>
      </c>
      <c r="AP185" s="52">
        <f t="shared" si="78"/>
        <v>0</v>
      </c>
      <c r="AQ185" s="52">
        <f t="shared" si="79"/>
        <v>0</v>
      </c>
      <c r="AR185" s="56">
        <f t="shared" si="80"/>
        <v>0</v>
      </c>
      <c r="AT185" s="8">
        <f>IF('4 - Prijzen'!O189&gt;0,'4 - Prijzen'!O189,"")</f>
        <v>145.52380952380955</v>
      </c>
      <c r="AU185" s="8" t="str">
        <f>IF('4 - Prijzen'!P189&gt;0,'4 - Prijzen'!P189,"")</f>
        <v/>
      </c>
      <c r="AV185" s="8">
        <f>IF('4 - Prijzen'!BC189&gt;0,'4 - Prijzen'!BC189,"")</f>
        <v>309.83333333333331</v>
      </c>
      <c r="AW185" s="8" t="str">
        <f>IF('4 - Prijzen'!BD189&gt;0,'4 - Prijzen'!BD189,"")</f>
        <v/>
      </c>
      <c r="AX185" s="8">
        <f>IF('4 - Prijzen'!BE189&gt;0,'4 - Prijzen'!BE189,"")</f>
        <v>400.07058623965628</v>
      </c>
      <c r="AY185" s="8">
        <f>IF('4 - Prijzen'!BF189&gt;0,'4 - Prijzen'!BF189,"")</f>
        <v>458.21721785379646</v>
      </c>
      <c r="AZ185" s="8">
        <f>IF('4 - Prijzen'!BG189&gt;0,'4 - Prijzen'!BG189,"")</f>
        <v>311.49896998047626</v>
      </c>
      <c r="BA185" s="8">
        <f>IF('4 - Prijzen'!BV189&gt;0,'4 - Prijzen'!BV189,"")</f>
        <v>341</v>
      </c>
      <c r="BB185" s="8" t="str">
        <f>IF('4 - Prijzen'!BW189&gt;0,'4 - Prijzen'!BW189,"")</f>
        <v/>
      </c>
      <c r="BC185" s="8">
        <f>'4 - Prijzen'!BX189</f>
        <v>483.85711113015418</v>
      </c>
      <c r="BE185" s="11">
        <f t="shared" si="87"/>
        <v>145.52380952380955</v>
      </c>
      <c r="BF185" s="8">
        <f t="shared" si="111"/>
        <v>309.83333333333331</v>
      </c>
      <c r="BG185" s="11">
        <f t="shared" si="96"/>
        <v>341</v>
      </c>
      <c r="BH185" s="11"/>
      <c r="BI185" s="87">
        <f t="shared" si="82"/>
        <v>0.629</v>
      </c>
      <c r="BJ185" s="87">
        <f t="shared" si="83"/>
        <v>0.66666666666666663</v>
      </c>
      <c r="BK185" s="84">
        <f t="shared" si="81"/>
        <v>0.8763333333333333</v>
      </c>
      <c r="BL185" s="89"/>
      <c r="BM185" s="8">
        <f t="shared" si="112"/>
        <v>489832.60926984128</v>
      </c>
      <c r="BN185" s="8">
        <f t="shared" si="113"/>
        <v>160429.42526984127</v>
      </c>
      <c r="BO185" s="8">
        <f t="shared" si="114"/>
        <v>329403.18400000007</v>
      </c>
      <c r="BP185" s="8">
        <f t="shared" si="115"/>
        <v>0</v>
      </c>
      <c r="BR185" s="8">
        <f t="shared" si="97"/>
        <v>317403.69772222219</v>
      </c>
      <c r="BS185" s="8">
        <f t="shared" si="98"/>
        <v>684021.10699999996</v>
      </c>
      <c r="BU185" s="11">
        <f t="shared" si="116"/>
        <v>156974.27245238092</v>
      </c>
      <c r="BV185" s="11">
        <f t="shared" si="117"/>
        <v>354617.92299999989</v>
      </c>
      <c r="BX185" s="14">
        <f t="shared" si="107"/>
        <v>0.32751887529289248</v>
      </c>
      <c r="BY185" s="14">
        <f t="shared" si="108"/>
        <v>0.33805668016194335</v>
      </c>
      <c r="BZ185" s="14">
        <f t="shared" si="109"/>
        <v>0.67248112470710752</v>
      </c>
      <c r="CA185" s="14">
        <f t="shared" si="110"/>
        <v>0.66194331983805665</v>
      </c>
      <c r="CB185" s="8">
        <f t="shared" si="99"/>
        <v>479283.13234467019</v>
      </c>
      <c r="CC185" s="8">
        <f t="shared" si="100"/>
        <v>464343.05743398902</v>
      </c>
      <c r="CD185" s="8">
        <f t="shared" si="101"/>
        <v>527327.69734533469</v>
      </c>
      <c r="CE185" s="8">
        <f t="shared" si="102"/>
        <v>535722.48918042798</v>
      </c>
      <c r="CG185" s="11">
        <f t="shared" si="103"/>
        <v>464343.05743398902</v>
      </c>
      <c r="CH185" s="11">
        <f t="shared" si="104"/>
        <v>535722.48918042798</v>
      </c>
      <c r="CJ185">
        <f t="shared" si="118"/>
        <v>124.7808207093648</v>
      </c>
      <c r="CK185">
        <f t="shared" si="119"/>
        <v>137.28916879597364</v>
      </c>
      <c r="CL185">
        <f t="shared" si="105"/>
        <v>120.89118912626634</v>
      </c>
      <c r="CM185">
        <f t="shared" si="106"/>
        <v>139.47474334299088</v>
      </c>
      <c r="CN185">
        <f t="shared" si="84"/>
        <v>90</v>
      </c>
      <c r="CO185">
        <f t="shared" si="84"/>
        <v>110</v>
      </c>
      <c r="CP185" s="8">
        <f t="shared" si="85"/>
        <v>464343.05743398902</v>
      </c>
      <c r="CQ185" s="8">
        <f t="shared" si="86"/>
        <v>535722.48918042798</v>
      </c>
    </row>
    <row r="186" spans="1:95" x14ac:dyDescent="0.25">
      <c r="A186">
        <v>1778</v>
      </c>
      <c r="B186" s="8">
        <f>'2 - Eltis SlaveAssessment'!BX186</f>
        <v>2569</v>
      </c>
      <c r="C186" s="8">
        <f>'2 - Eltis SlaveAssessment'!BY186</f>
        <v>2338</v>
      </c>
      <c r="D186" s="8">
        <f>'2 - Eltis SlaveAssessment'!AT186</f>
        <v>231</v>
      </c>
      <c r="E186" s="8">
        <f>'2 - Eltis SlaveAssessment'!AU186</f>
        <v>200</v>
      </c>
      <c r="F186" s="8">
        <f>'2 - Eltis SlaveAssessment'!AV186</f>
        <v>2338</v>
      </c>
      <c r="G186" s="8">
        <f>'2 - Eltis SlaveAssessment'!AW186</f>
        <v>2138</v>
      </c>
      <c r="H186" s="8">
        <f>'2 - Eltis SlaveAssessment'!BJ186+'2 - Eltis SlaveAssessment'!BL186+'2 - Eltis SlaveAssessment'!BN186+'2 - Eltis SlaveAssessment'!BP186+'2 - Eltis SlaveAssessment'!BR186</f>
        <v>0</v>
      </c>
      <c r="I186" s="8">
        <f>'2 - Eltis SlaveAssessment'!BK186+'2 - Eltis SlaveAssessment'!BM186+'2 - Eltis SlaveAssessment'!BO186+'2 - Eltis SlaveAssessment'!BQ186+'2 - Eltis SlaveAssessment'!BS186</f>
        <v>0</v>
      </c>
      <c r="J186" s="8">
        <f>'2 - Eltis SlaveAssessment'!N186+'2 - Eltis SlaveAssessment'!P186+'2 - Eltis SlaveAssessment'!R186+'2 - Eltis SlaveAssessment'!T186+'2 - Eltis SlaveAssessment'!V186+'2 - Eltis SlaveAssessment'!X186+'2 - Eltis SlaveAssessment'!Z186+'2 - Eltis SlaveAssessment'!AB186+'2 - Eltis SlaveAssessment'!AD186+'2 - Eltis SlaveAssessment'!AF186+'2 - Eltis SlaveAssessment'!AH186+'2 - Eltis SlaveAssessment'!AJ186+'2 - Eltis SlaveAssessment'!AL186+'2 - Eltis SlaveAssessment'!AN186+'2 - Eltis SlaveAssessment'!AP186+'2 - Eltis SlaveAssessment'!AR186+'2 - Eltis SlaveAssessment'!AX186+'2 - Eltis SlaveAssessment'!AZ186+'2 - Eltis SlaveAssessment'!BB186+'2 - Eltis SlaveAssessment'!BD186+'2 - Eltis SlaveAssessment'!BF186+'2 - Eltis SlaveAssessment'!BH186</f>
        <v>0</v>
      </c>
      <c r="K186" s="8">
        <f>'2 - Eltis SlaveAssessment'!O186+'2 - Eltis SlaveAssessment'!Q186+'2 - Eltis SlaveAssessment'!S186+'2 - Eltis SlaveAssessment'!U186+'2 - Eltis SlaveAssessment'!W186+'2 - Eltis SlaveAssessment'!Y186+'2 - Eltis SlaveAssessment'!AA186+'2 - Eltis SlaveAssessment'!AC186+'2 - Eltis SlaveAssessment'!AE186+'2 - Eltis SlaveAssessment'!AG186+'2 - Eltis SlaveAssessment'!AI186+'2 - Eltis SlaveAssessment'!AK186+'2 - Eltis SlaveAssessment'!AM186+'2 - Eltis SlaveAssessment'!AO186+'2 - Eltis SlaveAssessment'!AQ186+'2 - Eltis SlaveAssessment'!AS186+'2 - Eltis SlaveAssessment'!AY186+'2 - Eltis SlaveAssessment'!BA186+'2 - Eltis SlaveAssessment'!BC186+'2 - Eltis SlaveAssessment'!BE186+'2 - Eltis SlaveAssessment'!BG186+'2 - Eltis SlaveAssessment'!BI186</f>
        <v>0</v>
      </c>
      <c r="M186" s="8">
        <f>'1 - Eltis SlaveVoyages'!GF186</f>
        <v>2252</v>
      </c>
      <c r="N186" s="8">
        <f>'1 - Eltis SlaveVoyages'!GG186</f>
        <v>2042</v>
      </c>
      <c r="O186" s="8">
        <f>'1 - Eltis SlaveVoyages'!BZ186</f>
        <v>231</v>
      </c>
      <c r="P186" s="8">
        <f>'1 - Eltis SlaveVoyages'!CA186</f>
        <v>200</v>
      </c>
      <c r="Q186" s="8">
        <f>'1 - Eltis SlaveVoyages'!CB186</f>
        <v>2021</v>
      </c>
      <c r="R186" s="8">
        <f>'1 - Eltis SlaveVoyages'!CC186</f>
        <v>1842</v>
      </c>
      <c r="S186" s="8">
        <f>'1 - Eltis SlaveVoyages'!EL186+'1 - Eltis SlaveVoyages'!EN186+'1 - Eltis SlaveVoyages'!EP186+'1 - Eltis SlaveVoyages'!ER186+'1 - Eltis SlaveVoyages'!ET186</f>
        <v>0</v>
      </c>
      <c r="T186" s="8">
        <f>'1 - Eltis SlaveVoyages'!EM186+'1 - Eltis SlaveVoyages'!EO186+'1 - Eltis SlaveVoyages'!EQ186+'1 - Eltis SlaveVoyages'!ES186+'1 - Eltis SlaveVoyages'!EU186</f>
        <v>0</v>
      </c>
      <c r="U186" s="8">
        <f>'1 - Eltis SlaveVoyages'!BR186+'1 - Eltis SlaveVoyages'!BT186+'1 - Eltis SlaveVoyages'!BV186+'1 - Eltis SlaveVoyages'!CF186+'1 - Eltis SlaveVoyages'!CH186+'1 - Eltis SlaveVoyages'!CJ186+'1 - Eltis SlaveVoyages'!CL186+'1 - Eltis SlaveVoyages'!CN186+'1 - Eltis SlaveVoyages'!CP186+'1 - Eltis SlaveVoyages'!CR186+'1 - Eltis SlaveVoyages'!CT186+'1 - Eltis SlaveVoyages'!CV186+'1 - Eltis SlaveVoyages'!CX186+'1 - Eltis SlaveVoyages'!CZ186+'1 - Eltis SlaveVoyages'!DB186+'1 - Eltis SlaveVoyages'!DD186+'1 - Eltis SlaveVoyages'!DF186+'1 - Eltis SlaveVoyages'!DH186+'1 - Eltis SlaveVoyages'!DJ186+'1 - Eltis SlaveVoyages'!DL186+'1 - Eltis SlaveVoyages'!DN186+'1 - Eltis SlaveVoyages'!DP186+'1 - Eltis SlaveVoyages'!DR186+'1 - Eltis SlaveVoyages'!DT186+'1 - Eltis SlaveVoyages'!DV186+'1 - Eltis SlaveVoyages'!DX186+'1 - Eltis SlaveVoyages'!DZ186+'1 - Eltis SlaveVoyages'!EB186+'1 - Eltis SlaveVoyages'!ED186+'1 - Eltis SlaveVoyages'!EF186+'1 - Eltis SlaveVoyages'!EH186+'1 - Eltis SlaveVoyages'!EJ186+'1 - Eltis SlaveVoyages'!FP186+'1 - Eltis SlaveVoyages'!FT186+'1 - Eltis SlaveVoyages'!FV186</f>
        <v>0</v>
      </c>
      <c r="V186" s="8">
        <f>'1 - Eltis SlaveVoyages'!BS186+'1 - Eltis SlaveVoyages'!BU186+'1 - Eltis SlaveVoyages'!BW186+'1 - Eltis SlaveVoyages'!CG186+'1 - Eltis SlaveVoyages'!CI186+'1 - Eltis SlaveVoyages'!CK186+'1 - Eltis SlaveVoyages'!CM186+'1 - Eltis SlaveVoyages'!CO186+'1 - Eltis SlaveVoyages'!CQ186+'1 - Eltis SlaveVoyages'!CS186+'1 - Eltis SlaveVoyages'!CU186+'1 - Eltis SlaveVoyages'!CW186+'1 - Eltis SlaveVoyages'!CY186+'1 - Eltis SlaveVoyages'!DA186+'1 - Eltis SlaveVoyages'!DC186+'1 - Eltis SlaveVoyages'!DE186+'1 - Eltis SlaveVoyages'!DG186+'1 - Eltis SlaveVoyages'!DI186+'1 - Eltis SlaveVoyages'!DK186+'1 - Eltis SlaveVoyages'!DM186+'1 - Eltis SlaveVoyages'!DO186+'1 - Eltis SlaveVoyages'!DQ186+'1 - Eltis SlaveVoyages'!DS186+'1 - Eltis SlaveVoyages'!DU186+'1 - Eltis SlaveVoyages'!DW186+'1 - Eltis SlaveVoyages'!DY186+'1 - Eltis SlaveVoyages'!EA186+'1 - Eltis SlaveVoyages'!EC186+'1 - Eltis SlaveVoyages'!EE186+'1 - Eltis SlaveVoyages'!EG186+'1 - Eltis SlaveVoyages'!EI186+'1 - Eltis SlaveVoyages'!EK186+'1 - Eltis SlaveVoyages'!FQ186+'1 - Eltis SlaveVoyages'!FU186+'1 - Eltis SlaveVoyages'!FW186</f>
        <v>0</v>
      </c>
      <c r="AE186" s="11">
        <f t="shared" si="68"/>
        <v>2252</v>
      </c>
      <c r="AG186" s="51">
        <f t="shared" si="69"/>
        <v>2569</v>
      </c>
      <c r="AH186" s="52">
        <f t="shared" si="70"/>
        <v>2338</v>
      </c>
      <c r="AI186" s="52">
        <f t="shared" si="71"/>
        <v>231</v>
      </c>
      <c r="AJ186" s="52">
        <f t="shared" si="72"/>
        <v>200</v>
      </c>
      <c r="AK186" s="52">
        <f t="shared" si="73"/>
        <v>2338</v>
      </c>
      <c r="AL186" s="52">
        <f t="shared" si="74"/>
        <v>2138</v>
      </c>
      <c r="AM186" s="52">
        <f t="shared" si="75"/>
        <v>0</v>
      </c>
      <c r="AN186" s="52">
        <f t="shared" si="76"/>
        <v>0</v>
      </c>
      <c r="AO186" s="52">
        <f t="shared" si="77"/>
        <v>0</v>
      </c>
      <c r="AP186" s="52">
        <f t="shared" si="78"/>
        <v>0</v>
      </c>
      <c r="AQ186" s="52">
        <f t="shared" si="79"/>
        <v>0</v>
      </c>
      <c r="AR186" s="56">
        <f t="shared" si="80"/>
        <v>0</v>
      </c>
      <c r="AT186" s="8">
        <f>IF('4 - Prijzen'!O190&gt;0,'4 - Prijzen'!O190,"")</f>
        <v>148.10526315789474</v>
      </c>
      <c r="AU186" s="8" t="str">
        <f>IF('4 - Prijzen'!P190&gt;0,'4 - Prijzen'!P190,"")</f>
        <v/>
      </c>
      <c r="AV186" s="8">
        <f>IF('4 - Prijzen'!BC190&gt;0,'4 - Prijzen'!BC190,"")</f>
        <v>307.75</v>
      </c>
      <c r="AW186" s="8" t="str">
        <f>IF('4 - Prijzen'!BD190&gt;0,'4 - Prijzen'!BD190,"")</f>
        <v/>
      </c>
      <c r="AX186" s="8">
        <f>IF('4 - Prijzen'!BE190&gt;0,'4 - Prijzen'!BE190,"")</f>
        <v>394.59768539008058</v>
      </c>
      <c r="AY186" s="8">
        <f>IF('4 - Prijzen'!BF190&gt;0,'4 - Prijzen'!BF190,"")</f>
        <v>470.76423915318844</v>
      </c>
      <c r="AZ186" s="8">
        <f>IF('4 - Prijzen'!BG190&gt;0,'4 - Prijzen'!BG190,"")</f>
        <v>312.82984654487177</v>
      </c>
      <c r="BA186" s="8">
        <f>IF('4 - Prijzen'!BV190&gt;0,'4 - Prijzen'!BV190,"")</f>
        <v>337.16666666666669</v>
      </c>
      <c r="BB186" s="8" t="str">
        <f>IF('4 - Prijzen'!BW190&gt;0,'4 - Prijzen'!BW190,"")</f>
        <v/>
      </c>
      <c r="BC186" s="8">
        <f>'4 - Prijzen'!BX190</f>
        <v>490.26080774431136</v>
      </c>
      <c r="BE186" s="11">
        <f t="shared" si="87"/>
        <v>148.10526315789474</v>
      </c>
      <c r="BF186" s="8">
        <f t="shared" si="111"/>
        <v>307.75</v>
      </c>
      <c r="BG186" s="11">
        <f t="shared" si="96"/>
        <v>337.16666666666669</v>
      </c>
      <c r="BH186" s="11"/>
      <c r="BI186" s="87">
        <f t="shared" si="82"/>
        <v>0.629</v>
      </c>
      <c r="BJ186" s="87">
        <f t="shared" si="83"/>
        <v>0.66666666666666663</v>
      </c>
      <c r="BK186" s="84">
        <f t="shared" si="81"/>
        <v>0.8763333333333333</v>
      </c>
      <c r="BL186" s="89"/>
      <c r="BM186" s="8">
        <f t="shared" si="112"/>
        <v>333429.42831578944</v>
      </c>
      <c r="BN186" s="8">
        <f t="shared" si="113"/>
        <v>29981.392736842106</v>
      </c>
      <c r="BO186" s="8">
        <f t="shared" si="114"/>
        <v>303448.0355789474</v>
      </c>
      <c r="BP186" s="8">
        <f t="shared" si="115"/>
        <v>0</v>
      </c>
      <c r="BR186" s="8">
        <f t="shared" si="97"/>
        <v>53938.316666666666</v>
      </c>
      <c r="BS186" s="8">
        <f t="shared" si="98"/>
        <v>631715.69144444447</v>
      </c>
      <c r="BU186" s="11">
        <f t="shared" si="116"/>
        <v>23956.923929824559</v>
      </c>
      <c r="BV186" s="11">
        <f t="shared" si="117"/>
        <v>328267.65586549707</v>
      </c>
      <c r="BX186" s="14">
        <f t="shared" si="107"/>
        <v>8.9918256130790186E-2</v>
      </c>
      <c r="BY186" s="14">
        <f t="shared" si="108"/>
        <v>8.5543199315654406E-2</v>
      </c>
      <c r="BZ186" s="14">
        <f t="shared" si="109"/>
        <v>0.91008174386920981</v>
      </c>
      <c r="CA186" s="14">
        <f t="shared" si="110"/>
        <v>0.91445680068434565</v>
      </c>
      <c r="CB186" s="8">
        <f t="shared" si="99"/>
        <v>266430.0327953216</v>
      </c>
      <c r="CC186" s="8">
        <f t="shared" si="100"/>
        <v>280056.44073964912</v>
      </c>
      <c r="CD186" s="8">
        <f t="shared" si="101"/>
        <v>360701.28653484257</v>
      </c>
      <c r="CE186" s="8">
        <f t="shared" si="102"/>
        <v>358975.57502971566</v>
      </c>
      <c r="CG186" s="11">
        <f t="shared" si="103"/>
        <v>266430.0327953216</v>
      </c>
      <c r="CH186" s="11">
        <f t="shared" si="104"/>
        <v>360701.28653484257</v>
      </c>
      <c r="CJ186">
        <f t="shared" si="118"/>
        <v>103.70962740183792</v>
      </c>
      <c r="CK186">
        <f t="shared" si="119"/>
        <v>140.40532757292434</v>
      </c>
      <c r="CL186">
        <f t="shared" si="105"/>
        <v>103.70962740183792</v>
      </c>
      <c r="CM186">
        <f t="shared" si="106"/>
        <v>140.40532757292431</v>
      </c>
      <c r="CN186">
        <f t="shared" si="84"/>
        <v>90</v>
      </c>
      <c r="CO186">
        <f t="shared" si="84"/>
        <v>110</v>
      </c>
      <c r="CP186" s="8">
        <f t="shared" si="85"/>
        <v>266430.0327953216</v>
      </c>
      <c r="CQ186" s="8">
        <f t="shared" si="86"/>
        <v>360701.28653484257</v>
      </c>
    </row>
    <row r="187" spans="1:95" x14ac:dyDescent="0.25">
      <c r="A187">
        <v>1779</v>
      </c>
      <c r="B187" s="8">
        <f>'2 - Eltis SlaveAssessment'!BX187</f>
        <v>3361</v>
      </c>
      <c r="C187" s="8">
        <f>'2 - Eltis SlaveAssessment'!BY187</f>
        <v>3001</v>
      </c>
      <c r="D187" s="8">
        <f>'2 - Eltis SlaveAssessment'!AT187</f>
        <v>832</v>
      </c>
      <c r="E187" s="8">
        <f>'2 - Eltis SlaveAssessment'!AU187</f>
        <v>750</v>
      </c>
      <c r="F187" s="8">
        <f>'2 - Eltis SlaveAssessment'!AV187</f>
        <v>2529</v>
      </c>
      <c r="G187" s="8">
        <f>'2 - Eltis SlaveAssessment'!AW187</f>
        <v>2251</v>
      </c>
      <c r="H187" s="8">
        <f>'2 - Eltis SlaveAssessment'!BJ187+'2 - Eltis SlaveAssessment'!BL187+'2 - Eltis SlaveAssessment'!BN187+'2 - Eltis SlaveAssessment'!BP187+'2 - Eltis SlaveAssessment'!BR187</f>
        <v>0</v>
      </c>
      <c r="I187" s="8">
        <f>'2 - Eltis SlaveAssessment'!BK187+'2 - Eltis SlaveAssessment'!BM187+'2 - Eltis SlaveAssessment'!BO187+'2 - Eltis SlaveAssessment'!BQ187+'2 - Eltis SlaveAssessment'!BS187</f>
        <v>0</v>
      </c>
      <c r="J187" s="8">
        <f>'2 - Eltis SlaveAssessment'!N187+'2 - Eltis SlaveAssessment'!P187+'2 - Eltis SlaveAssessment'!R187+'2 - Eltis SlaveAssessment'!T187+'2 - Eltis SlaveAssessment'!V187+'2 - Eltis SlaveAssessment'!X187+'2 - Eltis SlaveAssessment'!Z187+'2 - Eltis SlaveAssessment'!AB187+'2 - Eltis SlaveAssessment'!AD187+'2 - Eltis SlaveAssessment'!AF187+'2 - Eltis SlaveAssessment'!AH187+'2 - Eltis SlaveAssessment'!AJ187+'2 - Eltis SlaveAssessment'!AL187+'2 - Eltis SlaveAssessment'!AN187+'2 - Eltis SlaveAssessment'!AP187+'2 - Eltis SlaveAssessment'!AR187+'2 - Eltis SlaveAssessment'!AX187+'2 - Eltis SlaveAssessment'!AZ187+'2 - Eltis SlaveAssessment'!BB187+'2 - Eltis SlaveAssessment'!BD187+'2 - Eltis SlaveAssessment'!BF187+'2 - Eltis SlaveAssessment'!BH187</f>
        <v>0</v>
      </c>
      <c r="K187" s="8">
        <f>'2 - Eltis SlaveAssessment'!O187+'2 - Eltis SlaveAssessment'!Q187+'2 - Eltis SlaveAssessment'!S187+'2 - Eltis SlaveAssessment'!U187+'2 - Eltis SlaveAssessment'!W187+'2 - Eltis SlaveAssessment'!Y187+'2 - Eltis SlaveAssessment'!AA187+'2 - Eltis SlaveAssessment'!AC187+'2 - Eltis SlaveAssessment'!AE187+'2 - Eltis SlaveAssessment'!AG187+'2 - Eltis SlaveAssessment'!AI187+'2 - Eltis SlaveAssessment'!AK187+'2 - Eltis SlaveAssessment'!AM187+'2 - Eltis SlaveAssessment'!AO187+'2 - Eltis SlaveAssessment'!AQ187+'2 - Eltis SlaveAssessment'!AS187+'2 - Eltis SlaveAssessment'!AY187+'2 - Eltis SlaveAssessment'!BA187+'2 - Eltis SlaveAssessment'!BC187+'2 - Eltis SlaveAssessment'!BE187+'2 - Eltis SlaveAssessment'!BG187+'2 - Eltis SlaveAssessment'!BI187</f>
        <v>0</v>
      </c>
      <c r="M187" s="8">
        <f>'1 - Eltis SlaveVoyages'!GF187</f>
        <v>3134</v>
      </c>
      <c r="N187" s="8">
        <f>'1 - Eltis SlaveVoyages'!GG187</f>
        <v>2805</v>
      </c>
      <c r="O187" s="8">
        <f>'1 - Eltis SlaveVoyages'!BZ187</f>
        <v>803</v>
      </c>
      <c r="P187" s="8">
        <f>'1 - Eltis SlaveVoyages'!CA187</f>
        <v>725</v>
      </c>
      <c r="Q187" s="8">
        <f>'1 - Eltis SlaveVoyages'!CB187</f>
        <v>2331</v>
      </c>
      <c r="R187" s="8">
        <f>'1 - Eltis SlaveVoyages'!CC187</f>
        <v>2080</v>
      </c>
      <c r="S187" s="8">
        <f>'1 - Eltis SlaveVoyages'!EL187+'1 - Eltis SlaveVoyages'!EN187+'1 - Eltis SlaveVoyages'!EP187+'1 - Eltis SlaveVoyages'!ER187+'1 - Eltis SlaveVoyages'!ET187</f>
        <v>0</v>
      </c>
      <c r="T187" s="8">
        <f>'1 - Eltis SlaveVoyages'!EM187+'1 - Eltis SlaveVoyages'!EO187+'1 - Eltis SlaveVoyages'!EQ187+'1 - Eltis SlaveVoyages'!ES187+'1 - Eltis SlaveVoyages'!EU187</f>
        <v>0</v>
      </c>
      <c r="U187" s="8">
        <f>'1 - Eltis SlaveVoyages'!BR187+'1 - Eltis SlaveVoyages'!BT187+'1 - Eltis SlaveVoyages'!BV187+'1 - Eltis SlaveVoyages'!CF187+'1 - Eltis SlaveVoyages'!CH187+'1 - Eltis SlaveVoyages'!CJ187+'1 - Eltis SlaveVoyages'!CL187+'1 - Eltis SlaveVoyages'!CN187+'1 - Eltis SlaveVoyages'!CP187+'1 - Eltis SlaveVoyages'!CR187+'1 - Eltis SlaveVoyages'!CT187+'1 - Eltis SlaveVoyages'!CV187+'1 - Eltis SlaveVoyages'!CX187+'1 - Eltis SlaveVoyages'!CZ187+'1 - Eltis SlaveVoyages'!DB187+'1 - Eltis SlaveVoyages'!DD187+'1 - Eltis SlaveVoyages'!DF187+'1 - Eltis SlaveVoyages'!DH187+'1 - Eltis SlaveVoyages'!DJ187+'1 - Eltis SlaveVoyages'!DL187+'1 - Eltis SlaveVoyages'!DN187+'1 - Eltis SlaveVoyages'!DP187+'1 - Eltis SlaveVoyages'!DR187+'1 - Eltis SlaveVoyages'!DT187+'1 - Eltis SlaveVoyages'!DV187+'1 - Eltis SlaveVoyages'!DX187+'1 - Eltis SlaveVoyages'!DZ187+'1 - Eltis SlaveVoyages'!EB187+'1 - Eltis SlaveVoyages'!ED187+'1 - Eltis SlaveVoyages'!EF187+'1 - Eltis SlaveVoyages'!EH187+'1 - Eltis SlaveVoyages'!EJ187+'1 - Eltis SlaveVoyages'!FP187+'1 - Eltis SlaveVoyages'!FT187+'1 - Eltis SlaveVoyages'!FV187</f>
        <v>0</v>
      </c>
      <c r="V187" s="8">
        <f>'1 - Eltis SlaveVoyages'!BS187+'1 - Eltis SlaveVoyages'!BU187+'1 - Eltis SlaveVoyages'!BW187+'1 - Eltis SlaveVoyages'!CG187+'1 - Eltis SlaveVoyages'!CI187+'1 - Eltis SlaveVoyages'!CK187+'1 - Eltis SlaveVoyages'!CM187+'1 - Eltis SlaveVoyages'!CO187+'1 - Eltis SlaveVoyages'!CQ187+'1 - Eltis SlaveVoyages'!CS187+'1 - Eltis SlaveVoyages'!CU187+'1 - Eltis SlaveVoyages'!CW187+'1 - Eltis SlaveVoyages'!CY187+'1 - Eltis SlaveVoyages'!DA187+'1 - Eltis SlaveVoyages'!DC187+'1 - Eltis SlaveVoyages'!DE187+'1 - Eltis SlaveVoyages'!DG187+'1 - Eltis SlaveVoyages'!DI187+'1 - Eltis SlaveVoyages'!DK187+'1 - Eltis SlaveVoyages'!DM187+'1 - Eltis SlaveVoyages'!DO187+'1 - Eltis SlaveVoyages'!DQ187+'1 - Eltis SlaveVoyages'!DS187+'1 - Eltis SlaveVoyages'!DU187+'1 - Eltis SlaveVoyages'!DW187+'1 - Eltis SlaveVoyages'!DY187+'1 - Eltis SlaveVoyages'!EA187+'1 - Eltis SlaveVoyages'!EC187+'1 - Eltis SlaveVoyages'!EE187+'1 - Eltis SlaveVoyages'!EG187+'1 - Eltis SlaveVoyages'!EI187+'1 - Eltis SlaveVoyages'!EK187+'1 - Eltis SlaveVoyages'!FQ187+'1 - Eltis SlaveVoyages'!FU187+'1 - Eltis SlaveVoyages'!FW187</f>
        <v>0</v>
      </c>
      <c r="AE187" s="11">
        <f t="shared" si="68"/>
        <v>3134</v>
      </c>
      <c r="AG187" s="51">
        <f t="shared" si="69"/>
        <v>3361</v>
      </c>
      <c r="AH187" s="52">
        <f t="shared" si="70"/>
        <v>3001</v>
      </c>
      <c r="AI187" s="52">
        <f t="shared" si="71"/>
        <v>832</v>
      </c>
      <c r="AJ187" s="52">
        <f t="shared" si="72"/>
        <v>750</v>
      </c>
      <c r="AK187" s="52">
        <f t="shared" si="73"/>
        <v>2529</v>
      </c>
      <c r="AL187" s="52">
        <f t="shared" si="74"/>
        <v>2251</v>
      </c>
      <c r="AM187" s="52">
        <f t="shared" si="75"/>
        <v>0</v>
      </c>
      <c r="AN187" s="52">
        <f t="shared" si="76"/>
        <v>0</v>
      </c>
      <c r="AO187" s="52">
        <f t="shared" si="77"/>
        <v>0</v>
      </c>
      <c r="AP187" s="52">
        <f t="shared" si="78"/>
        <v>0</v>
      </c>
      <c r="AQ187" s="52">
        <f t="shared" si="79"/>
        <v>0</v>
      </c>
      <c r="AR187" s="56">
        <f t="shared" si="80"/>
        <v>0</v>
      </c>
      <c r="AT187" s="8">
        <f>IF('4 - Prijzen'!O191&gt;0,'4 - Prijzen'!O191,"")</f>
        <v>142</v>
      </c>
      <c r="AU187" s="8" t="str">
        <f>IF('4 - Prijzen'!P191&gt;0,'4 - Prijzen'!P191,"")</f>
        <v/>
      </c>
      <c r="AV187" s="8">
        <f>IF('4 - Prijzen'!BC191&gt;0,'4 - Prijzen'!BC191,"")</f>
        <v>296</v>
      </c>
      <c r="AW187" s="8" t="str">
        <f>IF('4 - Prijzen'!BD191&gt;0,'4 - Prijzen'!BD191,"")</f>
        <v/>
      </c>
      <c r="AX187" s="8">
        <f>IF('4 - Prijzen'!BE191&gt;0,'4 - Prijzen'!BE191,"")</f>
        <v>363.98619472701171</v>
      </c>
      <c r="AY187" s="8">
        <f>IF('4 - Prijzen'!BF191&gt;0,'4 - Prijzen'!BF191,"")</f>
        <v>491.20885753926967</v>
      </c>
      <c r="AZ187" s="8">
        <f>IF('4 - Prijzen'!BG191&gt;0,'4 - Prijzen'!BG191,"")</f>
        <v>306.98534727100838</v>
      </c>
      <c r="BA187" s="8">
        <f>IF('4 - Prijzen'!BV191&gt;0,'4 - Prijzen'!BV191,"")</f>
        <v>358.92307692307691</v>
      </c>
      <c r="BB187" s="8" t="str">
        <f>IF('4 - Prijzen'!BW191&gt;0,'4 - Prijzen'!BW191,"")</f>
        <v/>
      </c>
      <c r="BC187" s="8">
        <f>'4 - Prijzen'!BX191</f>
        <v>493.93744551488709</v>
      </c>
      <c r="BE187" s="11">
        <f t="shared" si="87"/>
        <v>142</v>
      </c>
      <c r="BF187" s="8">
        <f t="shared" si="111"/>
        <v>296</v>
      </c>
      <c r="BG187" s="11">
        <f t="shared" si="96"/>
        <v>358.92307692307691</v>
      </c>
      <c r="BH187" s="11"/>
      <c r="BI187" s="87">
        <f t="shared" si="82"/>
        <v>0.629</v>
      </c>
      <c r="BJ187" s="87">
        <f t="shared" si="83"/>
        <v>0.66666666666666663</v>
      </c>
      <c r="BK187" s="84">
        <f t="shared" si="81"/>
        <v>0.8763333333333333</v>
      </c>
      <c r="BL187" s="89"/>
      <c r="BM187" s="8">
        <f t="shared" si="112"/>
        <v>418240.59933333332</v>
      </c>
      <c r="BN187" s="8">
        <f t="shared" si="113"/>
        <v>103533.52533333332</v>
      </c>
      <c r="BO187" s="8">
        <f t="shared" si="114"/>
        <v>314707.07399999996</v>
      </c>
      <c r="BP187" s="8">
        <f t="shared" si="115"/>
        <v>0</v>
      </c>
      <c r="BR187" s="8">
        <f t="shared" si="97"/>
        <v>194546</v>
      </c>
      <c r="BS187" s="8">
        <f t="shared" si="98"/>
        <v>708021.11317948718</v>
      </c>
      <c r="BU187" s="11">
        <f t="shared" si="116"/>
        <v>91012.474666666676</v>
      </c>
      <c r="BV187" s="11">
        <f t="shared" si="117"/>
        <v>393314.03917948721</v>
      </c>
      <c r="BX187" s="14">
        <f t="shared" si="107"/>
        <v>0.24754537340077357</v>
      </c>
      <c r="BY187" s="14">
        <f t="shared" si="108"/>
        <v>0.24991669443518827</v>
      </c>
      <c r="BZ187" s="14">
        <f t="shared" si="109"/>
        <v>0.75245462659922646</v>
      </c>
      <c r="CA187" s="14">
        <f t="shared" si="110"/>
        <v>0.75008330556481173</v>
      </c>
      <c r="CB187" s="8">
        <f t="shared" si="99"/>
        <v>367659.76845512824</v>
      </c>
      <c r="CC187" s="8">
        <f t="shared" si="100"/>
        <v>364171.24863288895</v>
      </c>
      <c r="CD187" s="8">
        <f t="shared" si="101"/>
        <v>522707.98168535251</v>
      </c>
      <c r="CE187" s="8">
        <f t="shared" si="102"/>
        <v>524360.4760451538</v>
      </c>
      <c r="CG187" s="11">
        <f t="shared" si="103"/>
        <v>364171.24863288895</v>
      </c>
      <c r="CH187" s="11">
        <f t="shared" si="104"/>
        <v>524360.4760451538</v>
      </c>
      <c r="CJ187">
        <f t="shared" si="118"/>
        <v>109.3899935897436</v>
      </c>
      <c r="CK187">
        <f t="shared" si="119"/>
        <v>155.52156551185735</v>
      </c>
      <c r="CL187">
        <f t="shared" si="105"/>
        <v>108.35205255367121</v>
      </c>
      <c r="CM187">
        <f t="shared" si="106"/>
        <v>156.01323297981369</v>
      </c>
      <c r="CN187">
        <f t="shared" si="84"/>
        <v>90</v>
      </c>
      <c r="CO187">
        <f t="shared" si="84"/>
        <v>110</v>
      </c>
      <c r="CP187" s="8">
        <f t="shared" si="85"/>
        <v>364171.24863288895</v>
      </c>
      <c r="CQ187" s="8">
        <f t="shared" si="86"/>
        <v>524360.4760451538</v>
      </c>
    </row>
    <row r="188" spans="1:95" x14ac:dyDescent="0.25">
      <c r="A188">
        <v>1780</v>
      </c>
      <c r="B188" s="8">
        <f>'2 - Eltis SlaveAssessment'!BX188</f>
        <v>4032</v>
      </c>
      <c r="C188" s="8">
        <f>'2 - Eltis SlaveAssessment'!BY188</f>
        <v>3596</v>
      </c>
      <c r="D188" s="8">
        <f>'2 - Eltis SlaveAssessment'!AT188</f>
        <v>1407</v>
      </c>
      <c r="E188" s="8">
        <f>'2 - Eltis SlaveAssessment'!AU188</f>
        <v>1329</v>
      </c>
      <c r="F188" s="8">
        <f>'2 - Eltis SlaveAssessment'!AV188</f>
        <v>2625</v>
      </c>
      <c r="G188" s="8">
        <f>'2 - Eltis SlaveAssessment'!AW188</f>
        <v>2267</v>
      </c>
      <c r="H188" s="8">
        <f>'2 - Eltis SlaveAssessment'!BJ188+'2 - Eltis SlaveAssessment'!BL188+'2 - Eltis SlaveAssessment'!BN188+'2 - Eltis SlaveAssessment'!BP188+'2 - Eltis SlaveAssessment'!BR188</f>
        <v>0</v>
      </c>
      <c r="I188" s="8">
        <f>'2 - Eltis SlaveAssessment'!BK188+'2 - Eltis SlaveAssessment'!BM188+'2 - Eltis SlaveAssessment'!BO188+'2 - Eltis SlaveAssessment'!BQ188+'2 - Eltis SlaveAssessment'!BS188</f>
        <v>0</v>
      </c>
      <c r="J188" s="8">
        <f>'2 - Eltis SlaveAssessment'!N188+'2 - Eltis SlaveAssessment'!P188+'2 - Eltis SlaveAssessment'!R188+'2 - Eltis SlaveAssessment'!T188+'2 - Eltis SlaveAssessment'!V188+'2 - Eltis SlaveAssessment'!X188+'2 - Eltis SlaveAssessment'!Z188+'2 - Eltis SlaveAssessment'!AB188+'2 - Eltis SlaveAssessment'!AD188+'2 - Eltis SlaveAssessment'!AF188+'2 - Eltis SlaveAssessment'!AH188+'2 - Eltis SlaveAssessment'!AJ188+'2 - Eltis SlaveAssessment'!AL188+'2 - Eltis SlaveAssessment'!AN188+'2 - Eltis SlaveAssessment'!AP188+'2 - Eltis SlaveAssessment'!AR188+'2 - Eltis SlaveAssessment'!AX188+'2 - Eltis SlaveAssessment'!AZ188+'2 - Eltis SlaveAssessment'!BB188+'2 - Eltis SlaveAssessment'!BD188+'2 - Eltis SlaveAssessment'!BF188+'2 - Eltis SlaveAssessment'!BH188</f>
        <v>0</v>
      </c>
      <c r="K188" s="8">
        <f>'2 - Eltis SlaveAssessment'!O188+'2 - Eltis SlaveAssessment'!Q188+'2 - Eltis SlaveAssessment'!S188+'2 - Eltis SlaveAssessment'!U188+'2 - Eltis SlaveAssessment'!W188+'2 - Eltis SlaveAssessment'!Y188+'2 - Eltis SlaveAssessment'!AA188+'2 - Eltis SlaveAssessment'!AC188+'2 - Eltis SlaveAssessment'!AE188+'2 - Eltis SlaveAssessment'!AG188+'2 - Eltis SlaveAssessment'!AI188+'2 - Eltis SlaveAssessment'!AK188+'2 - Eltis SlaveAssessment'!AM188+'2 - Eltis SlaveAssessment'!AO188+'2 - Eltis SlaveAssessment'!AQ188+'2 - Eltis SlaveAssessment'!AS188+'2 - Eltis SlaveAssessment'!AY188+'2 - Eltis SlaveAssessment'!BA188+'2 - Eltis SlaveAssessment'!BC188+'2 - Eltis SlaveAssessment'!BE188+'2 - Eltis SlaveAssessment'!BG188+'2 - Eltis SlaveAssessment'!BI188</f>
        <v>0</v>
      </c>
      <c r="M188" s="8">
        <f>'1 - Eltis SlaveVoyages'!GF188</f>
        <v>2888</v>
      </c>
      <c r="N188" s="8">
        <f>'1 - Eltis SlaveVoyages'!GG188</f>
        <v>2555</v>
      </c>
      <c r="O188" s="8">
        <f>'1 - Eltis SlaveVoyages'!BZ188</f>
        <v>773</v>
      </c>
      <c r="P188" s="8">
        <f>'1 - Eltis SlaveVoyages'!CA188</f>
        <v>734</v>
      </c>
      <c r="Q188" s="8">
        <f>'1 - Eltis SlaveVoyages'!CB188</f>
        <v>2115</v>
      </c>
      <c r="R188" s="8">
        <f>'1 - Eltis SlaveVoyages'!CC188</f>
        <v>1821</v>
      </c>
      <c r="S188" s="8">
        <f>'1 - Eltis SlaveVoyages'!EL188+'1 - Eltis SlaveVoyages'!EN188+'1 - Eltis SlaveVoyages'!EP188+'1 - Eltis SlaveVoyages'!ER188+'1 - Eltis SlaveVoyages'!ET188</f>
        <v>0</v>
      </c>
      <c r="T188" s="8">
        <f>'1 - Eltis SlaveVoyages'!EM188+'1 - Eltis SlaveVoyages'!EO188+'1 - Eltis SlaveVoyages'!EQ188+'1 - Eltis SlaveVoyages'!ES188+'1 - Eltis SlaveVoyages'!EU188</f>
        <v>0</v>
      </c>
      <c r="U188" s="8">
        <f>'1 - Eltis SlaveVoyages'!BR188+'1 - Eltis SlaveVoyages'!BT188+'1 - Eltis SlaveVoyages'!BV188+'1 - Eltis SlaveVoyages'!CF188+'1 - Eltis SlaveVoyages'!CH188+'1 - Eltis SlaveVoyages'!CJ188+'1 - Eltis SlaveVoyages'!CL188+'1 - Eltis SlaveVoyages'!CN188+'1 - Eltis SlaveVoyages'!CP188+'1 - Eltis SlaveVoyages'!CR188+'1 - Eltis SlaveVoyages'!CT188+'1 - Eltis SlaveVoyages'!CV188+'1 - Eltis SlaveVoyages'!CX188+'1 - Eltis SlaveVoyages'!CZ188+'1 - Eltis SlaveVoyages'!DB188+'1 - Eltis SlaveVoyages'!DD188+'1 - Eltis SlaveVoyages'!DF188+'1 - Eltis SlaveVoyages'!DH188+'1 - Eltis SlaveVoyages'!DJ188+'1 - Eltis SlaveVoyages'!DL188+'1 - Eltis SlaveVoyages'!DN188+'1 - Eltis SlaveVoyages'!DP188+'1 - Eltis SlaveVoyages'!DR188+'1 - Eltis SlaveVoyages'!DT188+'1 - Eltis SlaveVoyages'!DV188+'1 - Eltis SlaveVoyages'!DX188+'1 - Eltis SlaveVoyages'!DZ188+'1 - Eltis SlaveVoyages'!EB188+'1 - Eltis SlaveVoyages'!ED188+'1 - Eltis SlaveVoyages'!EF188+'1 - Eltis SlaveVoyages'!EH188+'1 - Eltis SlaveVoyages'!EJ188+'1 - Eltis SlaveVoyages'!FP188+'1 - Eltis SlaveVoyages'!FT188+'1 - Eltis SlaveVoyages'!FV188</f>
        <v>0</v>
      </c>
      <c r="V188" s="8">
        <f>'1 - Eltis SlaveVoyages'!BS188+'1 - Eltis SlaveVoyages'!BU188+'1 - Eltis SlaveVoyages'!BW188+'1 - Eltis SlaveVoyages'!CG188+'1 - Eltis SlaveVoyages'!CI188+'1 - Eltis SlaveVoyages'!CK188+'1 - Eltis SlaveVoyages'!CM188+'1 - Eltis SlaveVoyages'!CO188+'1 - Eltis SlaveVoyages'!CQ188+'1 - Eltis SlaveVoyages'!CS188+'1 - Eltis SlaveVoyages'!CU188+'1 - Eltis SlaveVoyages'!CW188+'1 - Eltis SlaveVoyages'!CY188+'1 - Eltis SlaveVoyages'!DA188+'1 - Eltis SlaveVoyages'!DC188+'1 - Eltis SlaveVoyages'!DE188+'1 - Eltis SlaveVoyages'!DG188+'1 - Eltis SlaveVoyages'!DI188+'1 - Eltis SlaveVoyages'!DK188+'1 - Eltis SlaveVoyages'!DM188+'1 - Eltis SlaveVoyages'!DO188+'1 - Eltis SlaveVoyages'!DQ188+'1 - Eltis SlaveVoyages'!DS188+'1 - Eltis SlaveVoyages'!DU188+'1 - Eltis SlaveVoyages'!DW188+'1 - Eltis SlaveVoyages'!DY188+'1 - Eltis SlaveVoyages'!EA188+'1 - Eltis SlaveVoyages'!EC188+'1 - Eltis SlaveVoyages'!EE188+'1 - Eltis SlaveVoyages'!EG188+'1 - Eltis SlaveVoyages'!EI188+'1 - Eltis SlaveVoyages'!EK188+'1 - Eltis SlaveVoyages'!FQ188+'1 - Eltis SlaveVoyages'!FU188+'1 - Eltis SlaveVoyages'!FW188</f>
        <v>0</v>
      </c>
      <c r="AE188" s="11">
        <f t="shared" si="68"/>
        <v>2888</v>
      </c>
      <c r="AG188" s="51">
        <f t="shared" si="69"/>
        <v>4032</v>
      </c>
      <c r="AH188" s="52">
        <f t="shared" si="70"/>
        <v>3596</v>
      </c>
      <c r="AI188" s="52">
        <f t="shared" si="71"/>
        <v>1407</v>
      </c>
      <c r="AJ188" s="52">
        <f t="shared" si="72"/>
        <v>1329</v>
      </c>
      <c r="AK188" s="52">
        <f t="shared" si="73"/>
        <v>2625</v>
      </c>
      <c r="AL188" s="52">
        <f t="shared" si="74"/>
        <v>2267</v>
      </c>
      <c r="AM188" s="52">
        <f t="shared" si="75"/>
        <v>0</v>
      </c>
      <c r="AN188" s="52">
        <f t="shared" si="76"/>
        <v>0</v>
      </c>
      <c r="AO188" s="52">
        <f t="shared" si="77"/>
        <v>0</v>
      </c>
      <c r="AP188" s="52">
        <f t="shared" si="78"/>
        <v>0</v>
      </c>
      <c r="AQ188" s="52">
        <f t="shared" si="79"/>
        <v>0</v>
      </c>
      <c r="AR188" s="56">
        <f t="shared" si="80"/>
        <v>0</v>
      </c>
      <c r="AT188" s="8">
        <f>IF('4 - Prijzen'!O192&gt;0,'4 - Prijzen'!O192,"")</f>
        <v>143.86666666666667</v>
      </c>
      <c r="AU188" s="8" t="str">
        <f>IF('4 - Prijzen'!P192&gt;0,'4 - Prijzen'!P192,"")</f>
        <v/>
      </c>
      <c r="AV188" s="8">
        <f>IF('4 - Prijzen'!BC192&gt;0,'4 - Prijzen'!BC192,"")</f>
        <v>312</v>
      </c>
      <c r="AW188" s="8" t="str">
        <f>IF('4 - Prijzen'!BD192&gt;0,'4 - Prijzen'!BD192,"")</f>
        <v/>
      </c>
      <c r="AX188" s="8">
        <f>IF('4 - Prijzen'!BE192&gt;0,'4 - Prijzen'!BE192,"")</f>
        <v>363.98619472701171</v>
      </c>
      <c r="AY188" s="8">
        <f>IF('4 - Prijzen'!BF192&gt;0,'4 - Prijzen'!BF192,"")</f>
        <v>496.24696276763177</v>
      </c>
      <c r="AZ188" s="8">
        <f>IF('4 - Prijzen'!BG192&gt;0,'4 - Prijzen'!BG192,"")</f>
        <v>312.59550866523824</v>
      </c>
      <c r="BA188" s="8">
        <f>IF('4 - Prijzen'!BV192&gt;0,'4 - Prijzen'!BV192,"")</f>
        <v>358.41666666666669</v>
      </c>
      <c r="BB188" s="8" t="str">
        <f>IF('4 - Prijzen'!BW192&gt;0,'4 - Prijzen'!BW192,"")</f>
        <v/>
      </c>
      <c r="BC188" s="8">
        <f>'4 - Prijzen'!BX192</f>
        <v>526.23450547766083</v>
      </c>
      <c r="BE188" s="11">
        <f t="shared" si="87"/>
        <v>143.86666666666667</v>
      </c>
      <c r="BF188" s="8">
        <f t="shared" si="111"/>
        <v>312</v>
      </c>
      <c r="BG188" s="11">
        <f t="shared" si="96"/>
        <v>358.41666666666669</v>
      </c>
      <c r="BH188" s="11"/>
      <c r="BI188" s="87">
        <f t="shared" si="82"/>
        <v>0.629</v>
      </c>
      <c r="BJ188" s="87">
        <f t="shared" si="83"/>
        <v>0.66666666666666663</v>
      </c>
      <c r="BK188" s="84">
        <f t="shared" si="81"/>
        <v>0.8763333333333333</v>
      </c>
      <c r="BL188" s="89"/>
      <c r="BM188" s="8">
        <f t="shared" si="112"/>
        <v>508335.02720000001</v>
      </c>
      <c r="BN188" s="8">
        <f t="shared" si="113"/>
        <v>177387.74386666669</v>
      </c>
      <c r="BO188" s="8">
        <f t="shared" si="114"/>
        <v>330947.28333333333</v>
      </c>
      <c r="BP188" s="8">
        <f t="shared" si="115"/>
        <v>0</v>
      </c>
      <c r="BR188" s="8">
        <f t="shared" si="97"/>
        <v>363369.864</v>
      </c>
      <c r="BS188" s="8">
        <f t="shared" si="98"/>
        <v>712047.63452777779</v>
      </c>
      <c r="BU188" s="11">
        <f t="shared" si="116"/>
        <v>185982.12013333332</v>
      </c>
      <c r="BV188" s="11">
        <f t="shared" si="117"/>
        <v>381100.35119444446</v>
      </c>
      <c r="BX188" s="14">
        <f t="shared" si="107"/>
        <v>0.34895833333333331</v>
      </c>
      <c r="BY188" s="14">
        <f t="shared" si="108"/>
        <v>0.36957730812013351</v>
      </c>
      <c r="BZ188" s="14">
        <f t="shared" si="109"/>
        <v>0.65104166666666663</v>
      </c>
      <c r="CA188" s="14">
        <f t="shared" si="110"/>
        <v>0.63042269187986655</v>
      </c>
      <c r="CB188" s="8">
        <f t="shared" si="99"/>
        <v>532963.68754626869</v>
      </c>
      <c r="CC188" s="8">
        <f t="shared" si="100"/>
        <v>503229.27313729614</v>
      </c>
      <c r="CD188" s="8">
        <f t="shared" si="101"/>
        <v>585370.13943466672</v>
      </c>
      <c r="CE188" s="8">
        <f t="shared" si="102"/>
        <v>604515.59898333577</v>
      </c>
      <c r="CG188" s="11">
        <f t="shared" si="103"/>
        <v>503229.27313729614</v>
      </c>
      <c r="CH188" s="11">
        <f t="shared" si="104"/>
        <v>604515.59898333577</v>
      </c>
      <c r="CJ188">
        <f t="shared" si="118"/>
        <v>132.18345425254677</v>
      </c>
      <c r="CK188">
        <f t="shared" si="119"/>
        <v>145.18108616931218</v>
      </c>
      <c r="CL188">
        <f t="shared" si="105"/>
        <v>124.80884750428972</v>
      </c>
      <c r="CM188">
        <f t="shared" si="106"/>
        <v>149.92946403356541</v>
      </c>
      <c r="CN188">
        <f t="shared" si="84"/>
        <v>90</v>
      </c>
      <c r="CO188">
        <f t="shared" si="84"/>
        <v>110</v>
      </c>
      <c r="CP188" s="8">
        <f t="shared" si="85"/>
        <v>503229.27313729614</v>
      </c>
      <c r="CQ188" s="8">
        <f t="shared" si="86"/>
        <v>604515.59898333577</v>
      </c>
    </row>
    <row r="189" spans="1:95" x14ac:dyDescent="0.25">
      <c r="A189">
        <v>1781</v>
      </c>
      <c r="B189" s="8">
        <f>'2 - Eltis SlaveAssessment'!BX189</f>
        <v>2340</v>
      </c>
      <c r="C189" s="8">
        <f>'2 - Eltis SlaveAssessment'!BY189</f>
        <v>2112</v>
      </c>
      <c r="D189" s="8">
        <f>'2 - Eltis SlaveAssessment'!AT189</f>
        <v>0</v>
      </c>
      <c r="E189" s="8">
        <f>'2 - Eltis SlaveAssessment'!AU189</f>
        <v>0</v>
      </c>
      <c r="F189" s="8">
        <f>'2 - Eltis SlaveAssessment'!AV189</f>
        <v>1968</v>
      </c>
      <c r="G189" s="8">
        <f>'2 - Eltis SlaveAssessment'!AW189</f>
        <v>1765</v>
      </c>
      <c r="H189" s="8">
        <f>'2 - Eltis SlaveAssessment'!BJ189+'2 - Eltis SlaveAssessment'!BL189+'2 - Eltis SlaveAssessment'!BN189+'2 - Eltis SlaveAssessment'!BP189+'2 - Eltis SlaveAssessment'!BR189</f>
        <v>0</v>
      </c>
      <c r="I189" s="8">
        <f>'2 - Eltis SlaveAssessment'!BK189+'2 - Eltis SlaveAssessment'!BM189+'2 - Eltis SlaveAssessment'!BO189+'2 - Eltis SlaveAssessment'!BQ189+'2 - Eltis SlaveAssessment'!BS189</f>
        <v>0</v>
      </c>
      <c r="J189" s="8">
        <f>'2 - Eltis SlaveAssessment'!N189+'2 - Eltis SlaveAssessment'!P189+'2 - Eltis SlaveAssessment'!R189+'2 - Eltis SlaveAssessment'!T189+'2 - Eltis SlaveAssessment'!V189+'2 - Eltis SlaveAssessment'!X189+'2 - Eltis SlaveAssessment'!Z189+'2 - Eltis SlaveAssessment'!AB189+'2 - Eltis SlaveAssessment'!AD189+'2 - Eltis SlaveAssessment'!AF189+'2 - Eltis SlaveAssessment'!AH189+'2 - Eltis SlaveAssessment'!AJ189+'2 - Eltis SlaveAssessment'!AL189+'2 - Eltis SlaveAssessment'!AN189+'2 - Eltis SlaveAssessment'!AP189+'2 - Eltis SlaveAssessment'!AR189+'2 - Eltis SlaveAssessment'!AX189+'2 - Eltis SlaveAssessment'!AZ189+'2 - Eltis SlaveAssessment'!BB189+'2 - Eltis SlaveAssessment'!BD189+'2 - Eltis SlaveAssessment'!BF189+'2 - Eltis SlaveAssessment'!BH189</f>
        <v>372</v>
      </c>
      <c r="K189" s="8">
        <f>'2 - Eltis SlaveAssessment'!O189+'2 - Eltis SlaveAssessment'!Q189+'2 - Eltis SlaveAssessment'!S189+'2 - Eltis SlaveAssessment'!U189+'2 - Eltis SlaveAssessment'!W189+'2 - Eltis SlaveAssessment'!Y189+'2 - Eltis SlaveAssessment'!AA189+'2 - Eltis SlaveAssessment'!AC189+'2 - Eltis SlaveAssessment'!AE189+'2 - Eltis SlaveAssessment'!AG189+'2 - Eltis SlaveAssessment'!AI189+'2 - Eltis SlaveAssessment'!AK189+'2 - Eltis SlaveAssessment'!AM189+'2 - Eltis SlaveAssessment'!AO189+'2 - Eltis SlaveAssessment'!AQ189+'2 - Eltis SlaveAssessment'!AS189+'2 - Eltis SlaveAssessment'!AY189+'2 - Eltis SlaveAssessment'!BA189+'2 - Eltis SlaveAssessment'!BC189+'2 - Eltis SlaveAssessment'!BE189+'2 - Eltis SlaveAssessment'!BG189+'2 - Eltis SlaveAssessment'!BI189</f>
        <v>347</v>
      </c>
      <c r="M189" s="8">
        <f>'1 - Eltis SlaveVoyages'!GF189</f>
        <v>1116</v>
      </c>
      <c r="N189" s="8">
        <f>'1 - Eltis SlaveVoyages'!GG189</f>
        <v>1012</v>
      </c>
      <c r="O189" s="8">
        <f>'1 - Eltis SlaveVoyages'!BZ189</f>
        <v>0</v>
      </c>
      <c r="P189" s="8">
        <f>'1 - Eltis SlaveVoyages'!CA189</f>
        <v>0</v>
      </c>
      <c r="Q189" s="8">
        <f>'1 - Eltis SlaveVoyages'!CB189</f>
        <v>468</v>
      </c>
      <c r="R189" s="8">
        <f>'1 - Eltis SlaveVoyages'!CC189</f>
        <v>437</v>
      </c>
      <c r="S189" s="8">
        <f>'1 - Eltis SlaveVoyages'!EL189+'1 - Eltis SlaveVoyages'!EN189+'1 - Eltis SlaveVoyages'!EP189+'1 - Eltis SlaveVoyages'!ER189+'1 - Eltis SlaveVoyages'!ET189</f>
        <v>0</v>
      </c>
      <c r="T189" s="8">
        <f>'1 - Eltis SlaveVoyages'!EM189+'1 - Eltis SlaveVoyages'!EO189+'1 - Eltis SlaveVoyages'!EQ189+'1 - Eltis SlaveVoyages'!ES189+'1 - Eltis SlaveVoyages'!EU189</f>
        <v>0</v>
      </c>
      <c r="U189" s="8">
        <f>'1 - Eltis SlaveVoyages'!BR189+'1 - Eltis SlaveVoyages'!BT189+'1 - Eltis SlaveVoyages'!BV189+'1 - Eltis SlaveVoyages'!CF189+'1 - Eltis SlaveVoyages'!CH189+'1 - Eltis SlaveVoyages'!CJ189+'1 - Eltis SlaveVoyages'!CL189+'1 - Eltis SlaveVoyages'!CN189+'1 - Eltis SlaveVoyages'!CP189+'1 - Eltis SlaveVoyages'!CR189+'1 - Eltis SlaveVoyages'!CT189+'1 - Eltis SlaveVoyages'!CV189+'1 - Eltis SlaveVoyages'!CX189+'1 - Eltis SlaveVoyages'!CZ189+'1 - Eltis SlaveVoyages'!DB189+'1 - Eltis SlaveVoyages'!DD189+'1 - Eltis SlaveVoyages'!DF189+'1 - Eltis SlaveVoyages'!DH189+'1 - Eltis SlaveVoyages'!DJ189+'1 - Eltis SlaveVoyages'!DL189+'1 - Eltis SlaveVoyages'!DN189+'1 - Eltis SlaveVoyages'!DP189+'1 - Eltis SlaveVoyages'!DR189+'1 - Eltis SlaveVoyages'!DT189+'1 - Eltis SlaveVoyages'!DV189+'1 - Eltis SlaveVoyages'!DX189+'1 - Eltis SlaveVoyages'!DZ189+'1 - Eltis SlaveVoyages'!EB189+'1 - Eltis SlaveVoyages'!ED189+'1 - Eltis SlaveVoyages'!EF189+'1 - Eltis SlaveVoyages'!EH189+'1 - Eltis SlaveVoyages'!EJ189+'1 - Eltis SlaveVoyages'!FP189+'1 - Eltis SlaveVoyages'!FT189+'1 - Eltis SlaveVoyages'!FV189</f>
        <v>648</v>
      </c>
      <c r="V189" s="8">
        <f>'1 - Eltis SlaveVoyages'!BS189+'1 - Eltis SlaveVoyages'!BU189+'1 - Eltis SlaveVoyages'!BW189+'1 - Eltis SlaveVoyages'!CG189+'1 - Eltis SlaveVoyages'!CI189+'1 - Eltis SlaveVoyages'!CK189+'1 - Eltis SlaveVoyages'!CM189+'1 - Eltis SlaveVoyages'!CO189+'1 - Eltis SlaveVoyages'!CQ189+'1 - Eltis SlaveVoyages'!CS189+'1 - Eltis SlaveVoyages'!CU189+'1 - Eltis SlaveVoyages'!CW189+'1 - Eltis SlaveVoyages'!CY189+'1 - Eltis SlaveVoyages'!DA189+'1 - Eltis SlaveVoyages'!DC189+'1 - Eltis SlaveVoyages'!DE189+'1 - Eltis SlaveVoyages'!DG189+'1 - Eltis SlaveVoyages'!DI189+'1 - Eltis SlaveVoyages'!DK189+'1 - Eltis SlaveVoyages'!DM189+'1 - Eltis SlaveVoyages'!DO189+'1 - Eltis SlaveVoyages'!DQ189+'1 - Eltis SlaveVoyages'!DS189+'1 - Eltis SlaveVoyages'!DU189+'1 - Eltis SlaveVoyages'!DW189+'1 - Eltis SlaveVoyages'!DY189+'1 - Eltis SlaveVoyages'!EA189+'1 - Eltis SlaveVoyages'!EC189+'1 - Eltis SlaveVoyages'!EE189+'1 - Eltis SlaveVoyages'!EG189+'1 - Eltis SlaveVoyages'!EI189+'1 - Eltis SlaveVoyages'!EK189+'1 - Eltis SlaveVoyages'!FQ189+'1 - Eltis SlaveVoyages'!FU189+'1 - Eltis SlaveVoyages'!FW189</f>
        <v>575</v>
      </c>
      <c r="AE189" s="11">
        <f t="shared" si="68"/>
        <v>1116</v>
      </c>
      <c r="AG189" s="51">
        <f t="shared" si="69"/>
        <v>2340</v>
      </c>
      <c r="AH189" s="52">
        <f t="shared" si="70"/>
        <v>2112</v>
      </c>
      <c r="AI189" s="52">
        <f t="shared" si="71"/>
        <v>0</v>
      </c>
      <c r="AJ189" s="52">
        <f t="shared" si="72"/>
        <v>0</v>
      </c>
      <c r="AK189" s="52">
        <f t="shared" si="73"/>
        <v>1968</v>
      </c>
      <c r="AL189" s="52">
        <f t="shared" si="74"/>
        <v>1765</v>
      </c>
      <c r="AM189" s="52">
        <f t="shared" si="75"/>
        <v>0</v>
      </c>
      <c r="AN189" s="52">
        <f t="shared" si="76"/>
        <v>0</v>
      </c>
      <c r="AO189" s="52">
        <f t="shared" si="77"/>
        <v>372</v>
      </c>
      <c r="AP189" s="52">
        <f t="shared" si="78"/>
        <v>347</v>
      </c>
      <c r="AQ189" s="52">
        <f t="shared" si="79"/>
        <v>0</v>
      </c>
      <c r="AR189" s="56">
        <f t="shared" si="80"/>
        <v>0</v>
      </c>
      <c r="AT189" s="8">
        <f>IF('4 - Prijzen'!O193&gt;0,'4 - Prijzen'!O193,"")</f>
        <v>141.85454545454547</v>
      </c>
      <c r="AU189" s="8" t="str">
        <f>IF('4 - Prijzen'!P193&gt;0,'4 - Prijzen'!P193,"")</f>
        <v/>
      </c>
      <c r="AV189" s="8">
        <f>IF('4 - Prijzen'!BC193&gt;0,'4 - Prijzen'!BC193,"")</f>
        <v>312</v>
      </c>
      <c r="AW189" s="8" t="str">
        <f>IF('4 - Prijzen'!BD193&gt;0,'4 - Prijzen'!BD193,"")</f>
        <v/>
      </c>
      <c r="AX189" s="8">
        <f>IF('4 - Prijzen'!BE193&gt;0,'4 - Prijzen'!BE193,"")</f>
        <v>362.06332498305778</v>
      </c>
      <c r="AY189" s="8">
        <f>IF('4 - Prijzen'!BF193&gt;0,'4 - Prijzen'!BF193,"")</f>
        <v>470.2856511771019</v>
      </c>
      <c r="AZ189" s="8">
        <f>IF('4 - Prijzen'!BG193&gt;0,'4 - Prijzen'!BG193,"")</f>
        <v>305.15972697604263</v>
      </c>
      <c r="BA189" s="8">
        <f>IF('4 - Prijzen'!BV193&gt;0,'4 - Prijzen'!BV193,"")</f>
        <v>360.4</v>
      </c>
      <c r="BB189" s="8" t="str">
        <f>IF('4 - Prijzen'!BW193&gt;0,'4 - Prijzen'!BW193,"")</f>
        <v/>
      </c>
      <c r="BC189" s="8">
        <f>'4 - Prijzen'!BX193</f>
        <v>540.1750803810844</v>
      </c>
      <c r="BE189" s="11">
        <f t="shared" si="87"/>
        <v>141.85454545454547</v>
      </c>
      <c r="BF189" s="8">
        <f t="shared" si="111"/>
        <v>312</v>
      </c>
      <c r="BG189" s="11">
        <f t="shared" si="96"/>
        <v>360.4</v>
      </c>
      <c r="BH189" s="11"/>
      <c r="BI189" s="87">
        <f t="shared" si="82"/>
        <v>0.629</v>
      </c>
      <c r="BJ189" s="87">
        <f t="shared" si="83"/>
        <v>0.66666666666666663</v>
      </c>
      <c r="BK189" s="84">
        <f t="shared" si="81"/>
        <v>0.8763333333333333</v>
      </c>
      <c r="BL189" s="89"/>
      <c r="BM189" s="8">
        <f t="shared" si="112"/>
        <v>290889.76800000004</v>
      </c>
      <c r="BN189" s="8">
        <f t="shared" si="113"/>
        <v>0</v>
      </c>
      <c r="BO189" s="8">
        <f t="shared" si="114"/>
        <v>244645.75360000003</v>
      </c>
      <c r="BP189" s="8">
        <f t="shared" si="115"/>
        <v>46244.0144</v>
      </c>
      <c r="BR189" s="8">
        <f t="shared" ref="BR189:BR192" si="120">(BF189*AJ189)*BK189</f>
        <v>0</v>
      </c>
      <c r="BS189" s="8">
        <f t="shared" si="98"/>
        <v>557440.89133333333</v>
      </c>
      <c r="BU189" s="11">
        <f t="shared" si="116"/>
        <v>0</v>
      </c>
      <c r="BV189" s="11">
        <f t="shared" si="117"/>
        <v>312795.13773333328</v>
      </c>
      <c r="BX189" s="14">
        <f t="shared" ref="BX189:BX203" si="121">AI189/AG189</f>
        <v>0</v>
      </c>
      <c r="BY189" s="14">
        <f t="shared" ref="BY189:BY203" si="122">AJ189/AH189</f>
        <v>0</v>
      </c>
      <c r="BZ189" s="14">
        <f t="shared" ref="BZ189:BZ203" si="123">AK189/AG189</f>
        <v>0.84102564102564104</v>
      </c>
      <c r="CA189" s="14">
        <f t="shared" ref="CA189:CA203" si="124">AL189/AH189</f>
        <v>0.83570075757575757</v>
      </c>
      <c r="CB189" s="8" t="str">
        <f t="shared" si="99"/>
        <v/>
      </c>
      <c r="CC189" s="8" t="str">
        <f t="shared" si="100"/>
        <v/>
      </c>
      <c r="CD189" s="8">
        <f t="shared" si="101"/>
        <v>371921.04791463405</v>
      </c>
      <c r="CE189" s="8">
        <f t="shared" si="102"/>
        <v>374290.83903274784</v>
      </c>
      <c r="CG189" s="11">
        <f t="shared" si="103"/>
        <v>371921.04791463405</v>
      </c>
      <c r="CH189" s="11">
        <f t="shared" si="104"/>
        <v>374290.83903274784</v>
      </c>
      <c r="CJ189" t="str">
        <f t="shared" si="118"/>
        <v/>
      </c>
      <c r="CK189">
        <f t="shared" si="119"/>
        <v>158.94061876693763</v>
      </c>
      <c r="CL189">
        <f t="shared" si="105"/>
        <v>158.94061876693763</v>
      </c>
      <c r="CM189">
        <f t="shared" si="106"/>
        <v>159.95335001399479</v>
      </c>
      <c r="CN189">
        <f t="shared" si="84"/>
        <v>90</v>
      </c>
      <c r="CO189">
        <f t="shared" si="84"/>
        <v>110</v>
      </c>
      <c r="CP189" s="8">
        <f t="shared" si="85"/>
        <v>371921.04791463405</v>
      </c>
      <c r="CQ189" s="8">
        <f t="shared" si="86"/>
        <v>374290.83903274784</v>
      </c>
    </row>
    <row r="190" spans="1:95" x14ac:dyDescent="0.25">
      <c r="A190">
        <v>1782</v>
      </c>
      <c r="B190" s="8">
        <f>'2 - Eltis SlaveAssessment'!BX190</f>
        <v>630</v>
      </c>
      <c r="C190" s="8">
        <f>'2 - Eltis SlaveAssessment'!BY190</f>
        <v>578</v>
      </c>
      <c r="D190" s="8">
        <f>'2 - Eltis SlaveAssessment'!AT190</f>
        <v>0</v>
      </c>
      <c r="E190" s="8">
        <f>'2 - Eltis SlaveAssessment'!AU190</f>
        <v>0</v>
      </c>
      <c r="F190" s="8">
        <f>'2 - Eltis SlaveAssessment'!AV190</f>
        <v>630</v>
      </c>
      <c r="G190" s="8">
        <f>'2 - Eltis SlaveAssessment'!AW190</f>
        <v>578</v>
      </c>
      <c r="H190" s="8">
        <f>'2 - Eltis SlaveAssessment'!BJ190+'2 - Eltis SlaveAssessment'!BL190+'2 - Eltis SlaveAssessment'!BN190+'2 - Eltis SlaveAssessment'!BP190+'2 - Eltis SlaveAssessment'!BR190</f>
        <v>0</v>
      </c>
      <c r="I190" s="8">
        <f>'2 - Eltis SlaveAssessment'!BK190+'2 - Eltis SlaveAssessment'!BM190+'2 - Eltis SlaveAssessment'!BO190+'2 - Eltis SlaveAssessment'!BQ190+'2 - Eltis SlaveAssessment'!BS190</f>
        <v>0</v>
      </c>
      <c r="J190" s="8">
        <f>'2 - Eltis SlaveAssessment'!N190+'2 - Eltis SlaveAssessment'!P190+'2 - Eltis SlaveAssessment'!R190+'2 - Eltis SlaveAssessment'!T190+'2 - Eltis SlaveAssessment'!V190+'2 - Eltis SlaveAssessment'!X190+'2 - Eltis SlaveAssessment'!Z190+'2 - Eltis SlaveAssessment'!AB190+'2 - Eltis SlaveAssessment'!AD190+'2 - Eltis SlaveAssessment'!AF190+'2 - Eltis SlaveAssessment'!AH190+'2 - Eltis SlaveAssessment'!AJ190+'2 - Eltis SlaveAssessment'!AL190+'2 - Eltis SlaveAssessment'!AN190+'2 - Eltis SlaveAssessment'!AP190+'2 - Eltis SlaveAssessment'!AR190+'2 - Eltis SlaveAssessment'!AX190+'2 - Eltis SlaveAssessment'!AZ190+'2 - Eltis SlaveAssessment'!BB190+'2 - Eltis SlaveAssessment'!BD190+'2 - Eltis SlaveAssessment'!BF190+'2 - Eltis SlaveAssessment'!BH190</f>
        <v>0</v>
      </c>
      <c r="K190" s="8">
        <f>'2 - Eltis SlaveAssessment'!O190+'2 - Eltis SlaveAssessment'!Q190+'2 - Eltis SlaveAssessment'!S190+'2 - Eltis SlaveAssessment'!U190+'2 - Eltis SlaveAssessment'!W190+'2 - Eltis SlaveAssessment'!Y190+'2 - Eltis SlaveAssessment'!AA190+'2 - Eltis SlaveAssessment'!AC190+'2 - Eltis SlaveAssessment'!AE190+'2 - Eltis SlaveAssessment'!AG190+'2 - Eltis SlaveAssessment'!AI190+'2 - Eltis SlaveAssessment'!AK190+'2 - Eltis SlaveAssessment'!AM190+'2 - Eltis SlaveAssessment'!AO190+'2 - Eltis SlaveAssessment'!AQ190+'2 - Eltis SlaveAssessment'!AS190+'2 - Eltis SlaveAssessment'!AY190+'2 - Eltis SlaveAssessment'!BA190+'2 - Eltis SlaveAssessment'!BC190+'2 - Eltis SlaveAssessment'!BE190+'2 - Eltis SlaveAssessment'!BG190+'2 - Eltis SlaveAssessment'!BI190</f>
        <v>0</v>
      </c>
      <c r="M190" s="8">
        <f>'1 - Eltis SlaveVoyages'!GF190</f>
        <v>303</v>
      </c>
      <c r="N190" s="8">
        <f>'1 - Eltis SlaveVoyages'!GG190</f>
        <v>279</v>
      </c>
      <c r="O190" s="8">
        <f>'1 - Eltis SlaveVoyages'!BZ190</f>
        <v>0</v>
      </c>
      <c r="P190" s="8">
        <f>'1 - Eltis SlaveVoyages'!CA190</f>
        <v>0</v>
      </c>
      <c r="Q190" s="8">
        <f>'1 - Eltis SlaveVoyages'!CB190</f>
        <v>303</v>
      </c>
      <c r="R190" s="8">
        <f>'1 - Eltis SlaveVoyages'!CC190</f>
        <v>279</v>
      </c>
      <c r="S190" s="8">
        <f>'1 - Eltis SlaveVoyages'!EL190+'1 - Eltis SlaveVoyages'!EN190+'1 - Eltis SlaveVoyages'!EP190+'1 - Eltis SlaveVoyages'!ER190+'1 - Eltis SlaveVoyages'!ET190</f>
        <v>0</v>
      </c>
      <c r="T190" s="8">
        <f>'1 - Eltis SlaveVoyages'!EM190+'1 - Eltis SlaveVoyages'!EO190+'1 - Eltis SlaveVoyages'!EQ190+'1 - Eltis SlaveVoyages'!ES190+'1 - Eltis SlaveVoyages'!EU190</f>
        <v>0</v>
      </c>
      <c r="U190" s="8">
        <f>'1 - Eltis SlaveVoyages'!BR190+'1 - Eltis SlaveVoyages'!BT190+'1 - Eltis SlaveVoyages'!BV190+'1 - Eltis SlaveVoyages'!CF190+'1 - Eltis SlaveVoyages'!CH190+'1 - Eltis SlaveVoyages'!CJ190+'1 - Eltis SlaveVoyages'!CL190+'1 - Eltis SlaveVoyages'!CN190+'1 - Eltis SlaveVoyages'!CP190+'1 - Eltis SlaveVoyages'!CR190+'1 - Eltis SlaveVoyages'!CT190+'1 - Eltis SlaveVoyages'!CV190+'1 - Eltis SlaveVoyages'!CX190+'1 - Eltis SlaveVoyages'!CZ190+'1 - Eltis SlaveVoyages'!DB190+'1 - Eltis SlaveVoyages'!DD190+'1 - Eltis SlaveVoyages'!DF190+'1 - Eltis SlaveVoyages'!DH190+'1 - Eltis SlaveVoyages'!DJ190+'1 - Eltis SlaveVoyages'!DL190+'1 - Eltis SlaveVoyages'!DN190+'1 - Eltis SlaveVoyages'!DP190+'1 - Eltis SlaveVoyages'!DR190+'1 - Eltis SlaveVoyages'!DT190+'1 - Eltis SlaveVoyages'!DV190+'1 - Eltis SlaveVoyages'!DX190+'1 - Eltis SlaveVoyages'!DZ190+'1 - Eltis SlaveVoyages'!EB190+'1 - Eltis SlaveVoyages'!ED190+'1 - Eltis SlaveVoyages'!EF190+'1 - Eltis SlaveVoyages'!EH190+'1 - Eltis SlaveVoyages'!EJ190+'1 - Eltis SlaveVoyages'!FP190+'1 - Eltis SlaveVoyages'!FT190+'1 - Eltis SlaveVoyages'!FV190</f>
        <v>0</v>
      </c>
      <c r="V190" s="8">
        <f>'1 - Eltis SlaveVoyages'!BS190+'1 - Eltis SlaveVoyages'!BU190+'1 - Eltis SlaveVoyages'!BW190+'1 - Eltis SlaveVoyages'!CG190+'1 - Eltis SlaveVoyages'!CI190+'1 - Eltis SlaveVoyages'!CK190+'1 - Eltis SlaveVoyages'!CM190+'1 - Eltis SlaveVoyages'!CO190+'1 - Eltis SlaveVoyages'!CQ190+'1 - Eltis SlaveVoyages'!CS190+'1 - Eltis SlaveVoyages'!CU190+'1 - Eltis SlaveVoyages'!CW190+'1 - Eltis SlaveVoyages'!CY190+'1 - Eltis SlaveVoyages'!DA190+'1 - Eltis SlaveVoyages'!DC190+'1 - Eltis SlaveVoyages'!DE190+'1 - Eltis SlaveVoyages'!DG190+'1 - Eltis SlaveVoyages'!DI190+'1 - Eltis SlaveVoyages'!DK190+'1 - Eltis SlaveVoyages'!DM190+'1 - Eltis SlaveVoyages'!DO190+'1 - Eltis SlaveVoyages'!DQ190+'1 - Eltis SlaveVoyages'!DS190+'1 - Eltis SlaveVoyages'!DU190+'1 - Eltis SlaveVoyages'!DW190+'1 - Eltis SlaveVoyages'!DY190+'1 - Eltis SlaveVoyages'!EA190+'1 - Eltis SlaveVoyages'!EC190+'1 - Eltis SlaveVoyages'!EE190+'1 - Eltis SlaveVoyages'!EG190+'1 - Eltis SlaveVoyages'!EI190+'1 - Eltis SlaveVoyages'!EK190+'1 - Eltis SlaveVoyages'!FQ190+'1 - Eltis SlaveVoyages'!FU190+'1 - Eltis SlaveVoyages'!FW190</f>
        <v>0</v>
      </c>
      <c r="AE190" s="11">
        <f t="shared" si="68"/>
        <v>303</v>
      </c>
      <c r="AG190" s="51">
        <f t="shared" si="69"/>
        <v>630</v>
      </c>
      <c r="AH190" s="52">
        <f t="shared" si="70"/>
        <v>578</v>
      </c>
      <c r="AI190" s="52">
        <f t="shared" si="71"/>
        <v>0</v>
      </c>
      <c r="AJ190" s="52">
        <f t="shared" si="72"/>
        <v>0</v>
      </c>
      <c r="AK190" s="52">
        <f t="shared" si="73"/>
        <v>630</v>
      </c>
      <c r="AL190" s="52">
        <f t="shared" si="74"/>
        <v>578</v>
      </c>
      <c r="AM190" s="52">
        <f t="shared" si="75"/>
        <v>0</v>
      </c>
      <c r="AN190" s="52">
        <f t="shared" si="76"/>
        <v>0</v>
      </c>
      <c r="AO190" s="52">
        <f t="shared" si="77"/>
        <v>0</v>
      </c>
      <c r="AP190" s="52">
        <f t="shared" si="78"/>
        <v>0</v>
      </c>
      <c r="AQ190" s="52">
        <f t="shared" si="79"/>
        <v>0</v>
      </c>
      <c r="AR190" s="56">
        <f t="shared" si="80"/>
        <v>0</v>
      </c>
      <c r="AT190" s="8">
        <f>IF('4 - Prijzen'!O194&gt;0,'4 - Prijzen'!O194,"")</f>
        <v>137.4</v>
      </c>
      <c r="AU190" s="8" t="str">
        <f>IF('4 - Prijzen'!P194&gt;0,'4 - Prijzen'!P194,"")</f>
        <v/>
      </c>
      <c r="AV190" s="8">
        <f>IF('4 - Prijzen'!BC194&gt;0,'4 - Prijzen'!BC194,"")</f>
        <v>292</v>
      </c>
      <c r="AW190" s="8" t="str">
        <f>IF('4 - Prijzen'!BD194&gt;0,'4 - Prijzen'!BD194,"")</f>
        <v/>
      </c>
      <c r="AX190" s="8">
        <f>IF('4 - Prijzen'!BE194&gt;0,'4 - Prijzen'!BE194,"")</f>
        <v>316.993244699294</v>
      </c>
      <c r="AY190" s="8">
        <f>IF('4 - Prijzen'!BF194&gt;0,'4 - Prijzen'!BF194,"")</f>
        <v>456.25449491770252</v>
      </c>
      <c r="AZ190" s="8">
        <f>IF('4 - Prijzen'!BG194&gt;0,'4 - Prijzen'!BG194,"")</f>
        <v>284.06606389786577</v>
      </c>
      <c r="BA190" s="8">
        <f>IF('4 - Prijzen'!BV194&gt;0,'4 - Prijzen'!BV194,"")</f>
        <v>365.7</v>
      </c>
      <c r="BB190" s="8" t="str">
        <f>IF('4 - Prijzen'!BW194&gt;0,'4 - Prijzen'!BW194,"")</f>
        <v/>
      </c>
      <c r="BC190" s="8">
        <f>'4 - Prijzen'!BX194</f>
        <v>550.62664011978347</v>
      </c>
      <c r="BE190" s="11">
        <f t="shared" si="87"/>
        <v>137.4</v>
      </c>
      <c r="BF190" s="8">
        <f t="shared" si="111"/>
        <v>292</v>
      </c>
      <c r="BG190" s="11">
        <f t="shared" si="96"/>
        <v>365.7</v>
      </c>
      <c r="BH190" s="11"/>
      <c r="BI190" s="87">
        <f t="shared" si="82"/>
        <v>0.629</v>
      </c>
      <c r="BJ190" s="87">
        <f t="shared" si="83"/>
        <v>0.66666666666666663</v>
      </c>
      <c r="BK190" s="84">
        <f t="shared" si="81"/>
        <v>0.8763333333333333</v>
      </c>
      <c r="BL190" s="89"/>
      <c r="BM190" s="8">
        <f t="shared" si="112"/>
        <v>75857.165999999997</v>
      </c>
      <c r="BN190" s="8">
        <f t="shared" si="113"/>
        <v>0</v>
      </c>
      <c r="BO190" s="8">
        <f t="shared" si="114"/>
        <v>75857.165999999997</v>
      </c>
      <c r="BP190" s="8">
        <f t="shared" si="115"/>
        <v>0</v>
      </c>
      <c r="BR190" s="8">
        <f t="shared" si="120"/>
        <v>0</v>
      </c>
      <c r="BS190" s="8">
        <f t="shared" si="98"/>
        <v>185234.6078</v>
      </c>
      <c r="BU190" s="11">
        <f t="shared" si="116"/>
        <v>0</v>
      </c>
      <c r="BV190" s="11">
        <f t="shared" si="117"/>
        <v>109377.4418</v>
      </c>
      <c r="BX190" s="14">
        <f t="shared" si="121"/>
        <v>0</v>
      </c>
      <c r="BY190" s="14">
        <f t="shared" si="122"/>
        <v>0</v>
      </c>
      <c r="BZ190" s="14">
        <f t="shared" si="123"/>
        <v>1</v>
      </c>
      <c r="CA190" s="14">
        <f t="shared" si="124"/>
        <v>1</v>
      </c>
      <c r="CB190" s="8" t="str">
        <f t="shared" si="99"/>
        <v/>
      </c>
      <c r="CC190" s="8" t="str">
        <f t="shared" si="100"/>
        <v/>
      </c>
      <c r="CD190" s="8">
        <f t="shared" si="101"/>
        <v>109377.4418</v>
      </c>
      <c r="CE190" s="8">
        <f t="shared" si="102"/>
        <v>109377.4418</v>
      </c>
      <c r="CG190" s="11">
        <f t="shared" si="103"/>
        <v>109377.4418</v>
      </c>
      <c r="CH190" s="11">
        <f t="shared" si="104"/>
        <v>109377.4418</v>
      </c>
      <c r="CJ190" t="str">
        <f t="shared" si="118"/>
        <v/>
      </c>
      <c r="CK190">
        <f t="shared" si="119"/>
        <v>173.61498698412697</v>
      </c>
      <c r="CL190">
        <f t="shared" si="105"/>
        <v>173.61498698412697</v>
      </c>
      <c r="CM190">
        <f t="shared" si="106"/>
        <v>173.61498698412697</v>
      </c>
      <c r="CN190">
        <f t="shared" si="84"/>
        <v>90</v>
      </c>
      <c r="CO190">
        <f t="shared" si="84"/>
        <v>110</v>
      </c>
      <c r="CP190" s="8">
        <f t="shared" si="85"/>
        <v>109377.4418</v>
      </c>
      <c r="CQ190" s="8">
        <f t="shared" si="86"/>
        <v>109377.4418</v>
      </c>
    </row>
    <row r="191" spans="1:95" x14ac:dyDescent="0.25">
      <c r="A191">
        <v>1783</v>
      </c>
      <c r="B191" s="8">
        <f>'2 - Eltis SlaveAssessment'!BX191</f>
        <v>790</v>
      </c>
      <c r="C191" s="8">
        <f>'2 - Eltis SlaveAssessment'!BY191</f>
        <v>700</v>
      </c>
      <c r="D191" s="8">
        <f>'2 - Eltis SlaveAssessment'!AT191</f>
        <v>0</v>
      </c>
      <c r="E191" s="8">
        <f>'2 - Eltis SlaveAssessment'!AU191</f>
        <v>0</v>
      </c>
      <c r="F191" s="8">
        <f>'2 - Eltis SlaveAssessment'!AV191</f>
        <v>487</v>
      </c>
      <c r="G191" s="8">
        <f>'2 - Eltis SlaveAssessment'!AW191</f>
        <v>421</v>
      </c>
      <c r="H191" s="8">
        <f>'2 - Eltis SlaveAssessment'!BJ191+'2 - Eltis SlaveAssessment'!BL191+'2 - Eltis SlaveAssessment'!BN191+'2 - Eltis SlaveAssessment'!BP191+'2 - Eltis SlaveAssessment'!BR191</f>
        <v>0</v>
      </c>
      <c r="I191" s="8">
        <f>'2 - Eltis SlaveAssessment'!BK191+'2 - Eltis SlaveAssessment'!BM191+'2 - Eltis SlaveAssessment'!BO191+'2 - Eltis SlaveAssessment'!BQ191+'2 - Eltis SlaveAssessment'!BS191</f>
        <v>0</v>
      </c>
      <c r="J191" s="8">
        <f>'2 - Eltis SlaveAssessment'!N191+'2 - Eltis SlaveAssessment'!P191+'2 - Eltis SlaveAssessment'!R191+'2 - Eltis SlaveAssessment'!T191+'2 - Eltis SlaveAssessment'!V191+'2 - Eltis SlaveAssessment'!X191+'2 - Eltis SlaveAssessment'!Z191+'2 - Eltis SlaveAssessment'!AB191+'2 - Eltis SlaveAssessment'!AD191+'2 - Eltis SlaveAssessment'!AF191+'2 - Eltis SlaveAssessment'!AH191+'2 - Eltis SlaveAssessment'!AJ191+'2 - Eltis SlaveAssessment'!AL191+'2 - Eltis SlaveAssessment'!AN191+'2 - Eltis SlaveAssessment'!AP191+'2 - Eltis SlaveAssessment'!AR191+'2 - Eltis SlaveAssessment'!AX191+'2 - Eltis SlaveAssessment'!AZ191+'2 - Eltis SlaveAssessment'!BB191+'2 - Eltis SlaveAssessment'!BD191+'2 - Eltis SlaveAssessment'!BF191+'2 - Eltis SlaveAssessment'!BH191</f>
        <v>303</v>
      </c>
      <c r="K191" s="8">
        <f>'2 - Eltis SlaveAssessment'!O191+'2 - Eltis SlaveAssessment'!Q191+'2 - Eltis SlaveAssessment'!S191+'2 - Eltis SlaveAssessment'!U191+'2 - Eltis SlaveAssessment'!W191+'2 - Eltis SlaveAssessment'!Y191+'2 - Eltis SlaveAssessment'!AA191+'2 - Eltis SlaveAssessment'!AC191+'2 - Eltis SlaveAssessment'!AE191+'2 - Eltis SlaveAssessment'!AG191+'2 - Eltis SlaveAssessment'!AI191+'2 - Eltis SlaveAssessment'!AK191+'2 - Eltis SlaveAssessment'!AM191+'2 - Eltis SlaveAssessment'!AO191+'2 - Eltis SlaveAssessment'!AQ191+'2 - Eltis SlaveAssessment'!AS191+'2 - Eltis SlaveAssessment'!AY191+'2 - Eltis SlaveAssessment'!BA191+'2 - Eltis SlaveAssessment'!BC191+'2 - Eltis SlaveAssessment'!BE191+'2 - Eltis SlaveAssessment'!BG191+'2 - Eltis SlaveAssessment'!BI191</f>
        <v>279</v>
      </c>
      <c r="M191" s="8">
        <f>'1 - Eltis SlaveVoyages'!GF191</f>
        <v>477</v>
      </c>
      <c r="N191" s="8">
        <f>'1 - Eltis SlaveVoyages'!GG191</f>
        <v>429</v>
      </c>
      <c r="O191" s="8">
        <f>'1 - Eltis SlaveVoyages'!BZ191</f>
        <v>0</v>
      </c>
      <c r="P191" s="8">
        <f>'1 - Eltis SlaveVoyages'!CA191</f>
        <v>0</v>
      </c>
      <c r="Q191" s="8">
        <f>'1 - Eltis SlaveVoyages'!CB191</f>
        <v>174</v>
      </c>
      <c r="R191" s="8">
        <f>'1 - Eltis SlaveVoyages'!CC191</f>
        <v>150</v>
      </c>
      <c r="S191" s="8">
        <f>'1 - Eltis SlaveVoyages'!EL191+'1 - Eltis SlaveVoyages'!EN191+'1 - Eltis SlaveVoyages'!EP191+'1 - Eltis SlaveVoyages'!ER191+'1 - Eltis SlaveVoyages'!ET191</f>
        <v>0</v>
      </c>
      <c r="T191" s="8">
        <f>'1 - Eltis SlaveVoyages'!EM191+'1 - Eltis SlaveVoyages'!EO191+'1 - Eltis SlaveVoyages'!EQ191+'1 - Eltis SlaveVoyages'!ES191+'1 - Eltis SlaveVoyages'!EU191</f>
        <v>0</v>
      </c>
      <c r="U191" s="8">
        <f>'1 - Eltis SlaveVoyages'!BR191+'1 - Eltis SlaveVoyages'!BT191+'1 - Eltis SlaveVoyages'!BV191+'1 - Eltis SlaveVoyages'!CF191+'1 - Eltis SlaveVoyages'!CH191+'1 - Eltis SlaveVoyages'!CJ191+'1 - Eltis SlaveVoyages'!CL191+'1 - Eltis SlaveVoyages'!CN191+'1 - Eltis SlaveVoyages'!CP191+'1 - Eltis SlaveVoyages'!CR191+'1 - Eltis SlaveVoyages'!CT191+'1 - Eltis SlaveVoyages'!CV191+'1 - Eltis SlaveVoyages'!CX191+'1 - Eltis SlaveVoyages'!CZ191+'1 - Eltis SlaveVoyages'!DB191+'1 - Eltis SlaveVoyages'!DD191+'1 - Eltis SlaveVoyages'!DF191+'1 - Eltis SlaveVoyages'!DH191+'1 - Eltis SlaveVoyages'!DJ191+'1 - Eltis SlaveVoyages'!DL191+'1 - Eltis SlaveVoyages'!DN191+'1 - Eltis SlaveVoyages'!DP191+'1 - Eltis SlaveVoyages'!DR191+'1 - Eltis SlaveVoyages'!DT191+'1 - Eltis SlaveVoyages'!DV191+'1 - Eltis SlaveVoyages'!DX191+'1 - Eltis SlaveVoyages'!DZ191+'1 - Eltis SlaveVoyages'!EB191+'1 - Eltis SlaveVoyages'!ED191+'1 - Eltis SlaveVoyages'!EF191+'1 - Eltis SlaveVoyages'!EH191+'1 - Eltis SlaveVoyages'!EJ191+'1 - Eltis SlaveVoyages'!FP191+'1 - Eltis SlaveVoyages'!FT191+'1 - Eltis SlaveVoyages'!FV191</f>
        <v>303</v>
      </c>
      <c r="V191" s="8">
        <f>'1 - Eltis SlaveVoyages'!BS191+'1 - Eltis SlaveVoyages'!BU191+'1 - Eltis SlaveVoyages'!BW191+'1 - Eltis SlaveVoyages'!CG191+'1 - Eltis SlaveVoyages'!CI191+'1 - Eltis SlaveVoyages'!CK191+'1 - Eltis SlaveVoyages'!CM191+'1 - Eltis SlaveVoyages'!CO191+'1 - Eltis SlaveVoyages'!CQ191+'1 - Eltis SlaveVoyages'!CS191+'1 - Eltis SlaveVoyages'!CU191+'1 - Eltis SlaveVoyages'!CW191+'1 - Eltis SlaveVoyages'!CY191+'1 - Eltis SlaveVoyages'!DA191+'1 - Eltis SlaveVoyages'!DC191+'1 - Eltis SlaveVoyages'!DE191+'1 - Eltis SlaveVoyages'!DG191+'1 - Eltis SlaveVoyages'!DI191+'1 - Eltis SlaveVoyages'!DK191+'1 - Eltis SlaveVoyages'!DM191+'1 - Eltis SlaveVoyages'!DO191+'1 - Eltis SlaveVoyages'!DQ191+'1 - Eltis SlaveVoyages'!DS191+'1 - Eltis SlaveVoyages'!DU191+'1 - Eltis SlaveVoyages'!DW191+'1 - Eltis SlaveVoyages'!DY191+'1 - Eltis SlaveVoyages'!EA191+'1 - Eltis SlaveVoyages'!EC191+'1 - Eltis SlaveVoyages'!EE191+'1 - Eltis SlaveVoyages'!EG191+'1 - Eltis SlaveVoyages'!EI191+'1 - Eltis SlaveVoyages'!EK191+'1 - Eltis SlaveVoyages'!FQ191+'1 - Eltis SlaveVoyages'!FU191+'1 - Eltis SlaveVoyages'!FW191</f>
        <v>279</v>
      </c>
      <c r="AE191" s="11">
        <f t="shared" si="68"/>
        <v>477</v>
      </c>
      <c r="AG191" s="51">
        <f t="shared" si="69"/>
        <v>790</v>
      </c>
      <c r="AH191" s="52">
        <f t="shared" si="70"/>
        <v>700</v>
      </c>
      <c r="AI191" s="52">
        <f t="shared" si="71"/>
        <v>0</v>
      </c>
      <c r="AJ191" s="52">
        <f t="shared" si="72"/>
        <v>0</v>
      </c>
      <c r="AK191" s="52">
        <f t="shared" si="73"/>
        <v>487</v>
      </c>
      <c r="AL191" s="52">
        <f t="shared" si="74"/>
        <v>421</v>
      </c>
      <c r="AM191" s="52">
        <f t="shared" si="75"/>
        <v>0</v>
      </c>
      <c r="AN191" s="52">
        <f t="shared" si="76"/>
        <v>0</v>
      </c>
      <c r="AO191" s="52">
        <f t="shared" si="77"/>
        <v>303</v>
      </c>
      <c r="AP191" s="52">
        <f t="shared" si="78"/>
        <v>279</v>
      </c>
      <c r="AQ191" s="52">
        <f t="shared" si="79"/>
        <v>0</v>
      </c>
      <c r="AR191" s="56">
        <f t="shared" si="80"/>
        <v>0</v>
      </c>
      <c r="AT191" s="8">
        <f>IF('4 - Prijzen'!O195&gt;0,'4 - Prijzen'!O195,"")</f>
        <v>132.94</v>
      </c>
      <c r="AU191" s="8" t="str">
        <f>IF('4 - Prijzen'!P195&gt;0,'4 - Prijzen'!P195,"")</f>
        <v/>
      </c>
      <c r="AV191" s="8" t="str">
        <f>IF('4 - Prijzen'!BC195&gt;0,'4 - Prijzen'!BC195,"")</f>
        <v/>
      </c>
      <c r="AW191" s="8" t="str">
        <f>IF('4 - Prijzen'!BD195&gt;0,'4 - Prijzen'!BD195,"")</f>
        <v/>
      </c>
      <c r="AX191" s="8">
        <f>IF('4 - Prijzen'!BE195&gt;0,'4 - Prijzen'!BE195,"")</f>
        <v>245.66681325130287</v>
      </c>
      <c r="AY191" s="8">
        <f>IF('4 - Prijzen'!BF195&gt;0,'4 - Prijzen'!BF195,"")</f>
        <v>471.45219956768989</v>
      </c>
      <c r="AZ191" s="8" t="str">
        <f>IF('4 - Prijzen'!BG195&gt;0,'4 - Prijzen'!BG195,"")</f>
        <v/>
      </c>
      <c r="BA191" s="8">
        <f>IF('4 - Prijzen'!BV195&gt;0,'4 - Prijzen'!BV195,"")</f>
        <v>368.33333333333331</v>
      </c>
      <c r="BB191" s="8" t="str">
        <f>IF('4 - Prijzen'!BW195&gt;0,'4 - Prijzen'!BW195,"")</f>
        <v/>
      </c>
      <c r="BC191" s="8">
        <f>'4 - Prijzen'!BX195</f>
        <v>563.20181156958461</v>
      </c>
      <c r="BE191" s="11">
        <f t="shared" si="87"/>
        <v>132.94</v>
      </c>
      <c r="BF191" s="73">
        <v>246</v>
      </c>
      <c r="BG191" s="11">
        <f t="shared" si="96"/>
        <v>368.33333333333331</v>
      </c>
      <c r="BH191" s="11"/>
      <c r="BI191" s="87">
        <f t="shared" si="82"/>
        <v>0.629</v>
      </c>
      <c r="BJ191" s="87">
        <f t="shared" si="83"/>
        <v>0.66666666666666663</v>
      </c>
      <c r="BK191" s="84">
        <f t="shared" si="81"/>
        <v>0.8763333333333333</v>
      </c>
      <c r="BL191" s="89"/>
      <c r="BM191" s="8">
        <f t="shared" si="112"/>
        <v>92034.805133333328</v>
      </c>
      <c r="BN191" s="8">
        <f t="shared" si="113"/>
        <v>0</v>
      </c>
      <c r="BO191" s="8">
        <f t="shared" si="114"/>
        <v>56735.379873333331</v>
      </c>
      <c r="BP191" s="8">
        <f t="shared" si="115"/>
        <v>35299.425259999996</v>
      </c>
      <c r="BR191" s="8">
        <f t="shared" si="120"/>
        <v>0</v>
      </c>
      <c r="BS191" s="8">
        <f t="shared" si="98"/>
        <v>135891.54944444442</v>
      </c>
      <c r="BU191" s="11">
        <f t="shared" ref="BU191:BU203" si="125">BR191-BN191</f>
        <v>0</v>
      </c>
      <c r="BV191" s="11">
        <f t="shared" ref="BV191:BV203" si="126">BS191-BO191</f>
        <v>79156.169571111095</v>
      </c>
      <c r="BX191" s="14">
        <f t="shared" si="121"/>
        <v>0</v>
      </c>
      <c r="BY191" s="14">
        <f t="shared" si="122"/>
        <v>0</v>
      </c>
      <c r="BZ191" s="14">
        <f t="shared" si="123"/>
        <v>0.6164556962025316</v>
      </c>
      <c r="CA191" s="14">
        <f t="shared" si="124"/>
        <v>0.60142857142857142</v>
      </c>
      <c r="CB191" s="8" t="str">
        <f t="shared" si="99"/>
        <v/>
      </c>
      <c r="CC191" s="8" t="str">
        <f t="shared" si="100"/>
        <v/>
      </c>
      <c r="CD191" s="8">
        <f t="shared" si="101"/>
        <v>128405.28534122746</v>
      </c>
      <c r="CE191" s="8">
        <f t="shared" si="102"/>
        <v>131613.58360992343</v>
      </c>
      <c r="CG191" s="11">
        <f t="shared" ref="CG191:CG203" si="127">MIN(CB191:CE191)</f>
        <v>128405.28534122746</v>
      </c>
      <c r="CH191" s="11">
        <f t="shared" ref="CH191:CH203" si="128">MAX(CB191:CE191)</f>
        <v>131613.58360992343</v>
      </c>
      <c r="CJ191" t="str">
        <f t="shared" si="118"/>
        <v/>
      </c>
      <c r="CK191">
        <f t="shared" si="119"/>
        <v>162.53833587497144</v>
      </c>
      <c r="CL191">
        <f t="shared" si="105"/>
        <v>162.53833587497147</v>
      </c>
      <c r="CM191">
        <f t="shared" si="106"/>
        <v>166.5994729239537</v>
      </c>
      <c r="CN191">
        <f t="shared" si="84"/>
        <v>90</v>
      </c>
      <c r="CO191">
        <f t="shared" si="84"/>
        <v>110</v>
      </c>
      <c r="CP191" s="8">
        <f t="shared" si="85"/>
        <v>128405.28534122746</v>
      </c>
      <c r="CQ191" s="8">
        <f t="shared" si="86"/>
        <v>131613.58360992343</v>
      </c>
    </row>
    <row r="192" spans="1:95" x14ac:dyDescent="0.25">
      <c r="A192">
        <v>1784</v>
      </c>
      <c r="B192" s="8">
        <f>'2 - Eltis SlaveAssessment'!BX192</f>
        <v>3264</v>
      </c>
      <c r="C192" s="8">
        <f>'2 - Eltis SlaveAssessment'!BY192</f>
        <v>2881</v>
      </c>
      <c r="D192" s="8">
        <f>'2 - Eltis SlaveAssessment'!AT192</f>
        <v>356</v>
      </c>
      <c r="E192" s="8">
        <f>'2 - Eltis SlaveAssessment'!AU192</f>
        <v>334</v>
      </c>
      <c r="F192" s="8">
        <f>'2 - Eltis SlaveAssessment'!AV192</f>
        <v>2908</v>
      </c>
      <c r="G192" s="8">
        <f>'2 - Eltis SlaveAssessment'!AW192</f>
        <v>2547</v>
      </c>
      <c r="H192" s="8">
        <f>'2 - Eltis SlaveAssessment'!BJ192+'2 - Eltis SlaveAssessment'!BL192+'2 - Eltis SlaveAssessment'!BN192+'2 - Eltis SlaveAssessment'!BP192+'2 - Eltis SlaveAssessment'!BR192</f>
        <v>0</v>
      </c>
      <c r="I192" s="8">
        <f>'2 - Eltis SlaveAssessment'!BK192+'2 - Eltis SlaveAssessment'!BM192+'2 - Eltis SlaveAssessment'!BO192+'2 - Eltis SlaveAssessment'!BQ192+'2 - Eltis SlaveAssessment'!BS192</f>
        <v>0</v>
      </c>
      <c r="J192" s="8">
        <f>'2 - Eltis SlaveAssessment'!N192+'2 - Eltis SlaveAssessment'!P192+'2 - Eltis SlaveAssessment'!R192+'2 - Eltis SlaveAssessment'!T192+'2 - Eltis SlaveAssessment'!V192+'2 - Eltis SlaveAssessment'!X192+'2 - Eltis SlaveAssessment'!Z192+'2 - Eltis SlaveAssessment'!AB192+'2 - Eltis SlaveAssessment'!AD192+'2 - Eltis SlaveAssessment'!AF192+'2 - Eltis SlaveAssessment'!AH192+'2 - Eltis SlaveAssessment'!AJ192+'2 - Eltis SlaveAssessment'!AL192+'2 - Eltis SlaveAssessment'!AN192+'2 - Eltis SlaveAssessment'!AP192+'2 - Eltis SlaveAssessment'!AR192+'2 - Eltis SlaveAssessment'!AX192+'2 - Eltis SlaveAssessment'!AZ192+'2 - Eltis SlaveAssessment'!BB192+'2 - Eltis SlaveAssessment'!BD192+'2 - Eltis SlaveAssessment'!BF192+'2 - Eltis SlaveAssessment'!BH192</f>
        <v>0</v>
      </c>
      <c r="K192" s="8">
        <f>'2 - Eltis SlaveAssessment'!O192+'2 - Eltis SlaveAssessment'!Q192+'2 - Eltis SlaveAssessment'!S192+'2 - Eltis SlaveAssessment'!U192+'2 - Eltis SlaveAssessment'!W192+'2 - Eltis SlaveAssessment'!Y192+'2 - Eltis SlaveAssessment'!AA192+'2 - Eltis SlaveAssessment'!AC192+'2 - Eltis SlaveAssessment'!AE192+'2 - Eltis SlaveAssessment'!AG192+'2 - Eltis SlaveAssessment'!AI192+'2 - Eltis SlaveAssessment'!AK192+'2 - Eltis SlaveAssessment'!AM192+'2 - Eltis SlaveAssessment'!AO192+'2 - Eltis SlaveAssessment'!AQ192+'2 - Eltis SlaveAssessment'!AS192+'2 - Eltis SlaveAssessment'!AY192+'2 - Eltis SlaveAssessment'!BA192+'2 - Eltis SlaveAssessment'!BC192+'2 - Eltis SlaveAssessment'!BE192+'2 - Eltis SlaveAssessment'!BG192+'2 - Eltis SlaveAssessment'!BI192</f>
        <v>0</v>
      </c>
      <c r="M192" s="8">
        <f>'1 - Eltis SlaveVoyages'!GF192</f>
        <v>2960</v>
      </c>
      <c r="N192" s="8">
        <f>'1 - Eltis SlaveVoyages'!GG192</f>
        <v>2605</v>
      </c>
      <c r="O192" s="8">
        <f>'1 - Eltis SlaveVoyages'!BZ192</f>
        <v>323</v>
      </c>
      <c r="P192" s="8">
        <f>'1 - Eltis SlaveVoyages'!CA192</f>
        <v>302</v>
      </c>
      <c r="Q192" s="8">
        <f>'1 - Eltis SlaveVoyages'!CB192</f>
        <v>2324</v>
      </c>
      <c r="R192" s="8">
        <f>'1 - Eltis SlaveVoyages'!CC192</f>
        <v>2032</v>
      </c>
      <c r="S192" s="8">
        <f>'1 - Eltis SlaveVoyages'!EL192+'1 - Eltis SlaveVoyages'!EN192+'1 - Eltis SlaveVoyages'!EP192+'1 - Eltis SlaveVoyages'!ER192+'1 - Eltis SlaveVoyages'!ET192</f>
        <v>0</v>
      </c>
      <c r="T192" s="8">
        <f>'1 - Eltis SlaveVoyages'!EM192+'1 - Eltis SlaveVoyages'!EO192+'1 - Eltis SlaveVoyages'!EQ192+'1 - Eltis SlaveVoyages'!ES192+'1 - Eltis SlaveVoyages'!EU192</f>
        <v>0</v>
      </c>
      <c r="U192" s="8">
        <f>'1 - Eltis SlaveVoyages'!BR192+'1 - Eltis SlaveVoyages'!BT192+'1 - Eltis SlaveVoyages'!BV192+'1 - Eltis SlaveVoyages'!CF192+'1 - Eltis SlaveVoyages'!CH192+'1 - Eltis SlaveVoyages'!CJ192+'1 - Eltis SlaveVoyages'!CL192+'1 - Eltis SlaveVoyages'!CN192+'1 - Eltis SlaveVoyages'!CP192+'1 - Eltis SlaveVoyages'!CR192+'1 - Eltis SlaveVoyages'!CT192+'1 - Eltis SlaveVoyages'!CV192+'1 - Eltis SlaveVoyages'!CX192+'1 - Eltis SlaveVoyages'!CZ192+'1 - Eltis SlaveVoyages'!DB192+'1 - Eltis SlaveVoyages'!DD192+'1 - Eltis SlaveVoyages'!DF192+'1 - Eltis SlaveVoyages'!DH192+'1 - Eltis SlaveVoyages'!DJ192+'1 - Eltis SlaveVoyages'!DL192+'1 - Eltis SlaveVoyages'!DN192+'1 - Eltis SlaveVoyages'!DP192+'1 - Eltis SlaveVoyages'!DR192+'1 - Eltis SlaveVoyages'!DT192+'1 - Eltis SlaveVoyages'!DV192+'1 - Eltis SlaveVoyages'!DX192+'1 - Eltis SlaveVoyages'!DZ192+'1 - Eltis SlaveVoyages'!EB192+'1 - Eltis SlaveVoyages'!ED192+'1 - Eltis SlaveVoyages'!EF192+'1 - Eltis SlaveVoyages'!EH192+'1 - Eltis SlaveVoyages'!EJ192+'1 - Eltis SlaveVoyages'!FP192+'1 - Eltis SlaveVoyages'!FT192+'1 - Eltis SlaveVoyages'!FV192</f>
        <v>313</v>
      </c>
      <c r="V192" s="8">
        <f>'1 - Eltis SlaveVoyages'!BS192+'1 - Eltis SlaveVoyages'!BU192+'1 - Eltis SlaveVoyages'!BW192+'1 - Eltis SlaveVoyages'!CG192+'1 - Eltis SlaveVoyages'!CI192+'1 - Eltis SlaveVoyages'!CK192+'1 - Eltis SlaveVoyages'!CM192+'1 - Eltis SlaveVoyages'!CO192+'1 - Eltis SlaveVoyages'!CQ192+'1 - Eltis SlaveVoyages'!CS192+'1 - Eltis SlaveVoyages'!CU192+'1 - Eltis SlaveVoyages'!CW192+'1 - Eltis SlaveVoyages'!CY192+'1 - Eltis SlaveVoyages'!DA192+'1 - Eltis SlaveVoyages'!DC192+'1 - Eltis SlaveVoyages'!DE192+'1 - Eltis SlaveVoyages'!DG192+'1 - Eltis SlaveVoyages'!DI192+'1 - Eltis SlaveVoyages'!DK192+'1 - Eltis SlaveVoyages'!DM192+'1 - Eltis SlaveVoyages'!DO192+'1 - Eltis SlaveVoyages'!DQ192+'1 - Eltis SlaveVoyages'!DS192+'1 - Eltis SlaveVoyages'!DU192+'1 - Eltis SlaveVoyages'!DW192+'1 - Eltis SlaveVoyages'!DY192+'1 - Eltis SlaveVoyages'!EA192+'1 - Eltis SlaveVoyages'!EC192+'1 - Eltis SlaveVoyages'!EE192+'1 - Eltis SlaveVoyages'!EG192+'1 - Eltis SlaveVoyages'!EI192+'1 - Eltis SlaveVoyages'!EK192+'1 - Eltis SlaveVoyages'!FQ192+'1 - Eltis SlaveVoyages'!FU192+'1 - Eltis SlaveVoyages'!FW192</f>
        <v>271</v>
      </c>
      <c r="AE192" s="11">
        <f t="shared" si="68"/>
        <v>2960</v>
      </c>
      <c r="AG192" s="51">
        <f t="shared" si="69"/>
        <v>3264</v>
      </c>
      <c r="AH192" s="52">
        <f t="shared" si="70"/>
        <v>2881</v>
      </c>
      <c r="AI192" s="52">
        <f t="shared" si="71"/>
        <v>356</v>
      </c>
      <c r="AJ192" s="52">
        <f t="shared" si="72"/>
        <v>334</v>
      </c>
      <c r="AK192" s="52">
        <f t="shared" si="73"/>
        <v>2908</v>
      </c>
      <c r="AL192" s="52">
        <f t="shared" si="74"/>
        <v>2547</v>
      </c>
      <c r="AM192" s="52">
        <f t="shared" si="75"/>
        <v>0</v>
      </c>
      <c r="AN192" s="52">
        <f t="shared" si="76"/>
        <v>0</v>
      </c>
      <c r="AO192" s="52">
        <f t="shared" si="77"/>
        <v>0</v>
      </c>
      <c r="AP192" s="52">
        <f t="shared" si="78"/>
        <v>0</v>
      </c>
      <c r="AQ192" s="52">
        <f t="shared" si="79"/>
        <v>0</v>
      </c>
      <c r="AR192" s="56">
        <f t="shared" si="80"/>
        <v>0</v>
      </c>
      <c r="AT192" s="8">
        <f>IF('4 - Prijzen'!O196&gt;0,'4 - Prijzen'!O196,"")</f>
        <v>136.37777777777779</v>
      </c>
      <c r="AU192" s="8" t="str">
        <f>IF('4 - Prijzen'!P196&gt;0,'4 - Prijzen'!P196,"")</f>
        <v/>
      </c>
      <c r="AV192" s="8" t="str">
        <f>IF('4 - Prijzen'!BC196&gt;0,'4 - Prijzen'!BC196,"")</f>
        <v/>
      </c>
      <c r="AW192" s="8" t="str">
        <f>IF('4 - Prijzen'!BD196&gt;0,'4 - Prijzen'!BD196,"")</f>
        <v/>
      </c>
      <c r="AX192" s="8">
        <f>IF('4 - Prijzen'!BE196&gt;0,'4 - Prijzen'!BE196,"")</f>
        <v>245.66681325130287</v>
      </c>
      <c r="AY192" s="8">
        <f>IF('4 - Prijzen'!BF196&gt;0,'4 - Prijzen'!BF196,"")</f>
        <v>500.72943439217948</v>
      </c>
      <c r="AZ192" s="8" t="str">
        <f>IF('4 - Prijzen'!BG196&gt;0,'4 - Prijzen'!BG196,"")</f>
        <v/>
      </c>
      <c r="BA192" s="8">
        <f>IF('4 - Prijzen'!BV196&gt;0,'4 - Prijzen'!BV196,"")</f>
        <v>386.125</v>
      </c>
      <c r="BB192" s="8" t="str">
        <f>IF('4 - Prijzen'!BW196&gt;0,'4 - Prijzen'!BW196,"")</f>
        <v/>
      </c>
      <c r="BC192" s="8">
        <f>'4 - Prijzen'!BX196</f>
        <v>604.5639637548162</v>
      </c>
      <c r="BE192" s="11">
        <f t="shared" si="87"/>
        <v>136.37777777777779</v>
      </c>
      <c r="BF192" s="73">
        <v>246</v>
      </c>
      <c r="BG192" s="11">
        <f t="shared" si="96"/>
        <v>386.125</v>
      </c>
      <c r="BH192" s="11"/>
      <c r="BI192" s="87">
        <f t="shared" si="82"/>
        <v>0.629</v>
      </c>
      <c r="BJ192" s="87">
        <f t="shared" si="83"/>
        <v>0.66666666666666663</v>
      </c>
      <c r="BK192" s="84">
        <f t="shared" si="81"/>
        <v>0.8763333333333333</v>
      </c>
      <c r="BL192" s="89"/>
      <c r="BM192" s="8">
        <f t="shared" si="112"/>
        <v>390088.44942222227</v>
      </c>
      <c r="BN192" s="8">
        <f t="shared" si="113"/>
        <v>42546.411762962969</v>
      </c>
      <c r="BO192" s="8">
        <f t="shared" si="114"/>
        <v>347542.03765925928</v>
      </c>
      <c r="BP192" s="8">
        <f t="shared" si="115"/>
        <v>0</v>
      </c>
      <c r="BR192" s="8">
        <f t="shared" si="120"/>
        <v>72003.051999999996</v>
      </c>
      <c r="BS192" s="8">
        <f t="shared" si="98"/>
        <v>861839.10862499999</v>
      </c>
      <c r="BU192" s="11">
        <f t="shared" si="125"/>
        <v>29456.640237037027</v>
      </c>
      <c r="BV192" s="11">
        <f t="shared" si="126"/>
        <v>514297.07096574071</v>
      </c>
      <c r="BX192" s="14">
        <f t="shared" si="121"/>
        <v>0.10906862745098039</v>
      </c>
      <c r="BY192" s="14">
        <f t="shared" si="122"/>
        <v>0.11593196806664352</v>
      </c>
      <c r="BZ192" s="14">
        <f t="shared" si="123"/>
        <v>0.89093137254901966</v>
      </c>
      <c r="CA192" s="14">
        <f t="shared" si="124"/>
        <v>0.88406803193335648</v>
      </c>
      <c r="CB192" s="8">
        <f t="shared" si="99"/>
        <v>270074.36442047433</v>
      </c>
      <c r="CC192" s="8">
        <f t="shared" si="100"/>
        <v>254085.57042785533</v>
      </c>
      <c r="CD192" s="8">
        <f t="shared" si="101"/>
        <v>577257.78529304592</v>
      </c>
      <c r="CE192" s="8">
        <f t="shared" si="102"/>
        <v>581739.24674216681</v>
      </c>
      <c r="CG192" s="11">
        <f t="shared" si="127"/>
        <v>254085.57042785533</v>
      </c>
      <c r="CH192" s="11">
        <f t="shared" si="128"/>
        <v>581739.24674216681</v>
      </c>
      <c r="CJ192">
        <f t="shared" si="118"/>
        <v>82.743371452351198</v>
      </c>
      <c r="CK192">
        <f t="shared" si="119"/>
        <v>176.85593912164398</v>
      </c>
      <c r="CL192">
        <f t="shared" si="105"/>
        <v>77.844843881083122</v>
      </c>
      <c r="CM192">
        <f t="shared" si="106"/>
        <v>178.22893588914425</v>
      </c>
      <c r="CN192">
        <f t="shared" si="84"/>
        <v>90</v>
      </c>
      <c r="CO192">
        <f t="shared" si="84"/>
        <v>110</v>
      </c>
      <c r="CP192" s="8">
        <f t="shared" si="85"/>
        <v>254085.57042785533</v>
      </c>
      <c r="CQ192" s="8">
        <f t="shared" si="86"/>
        <v>581739.24674216681</v>
      </c>
    </row>
    <row r="193" spans="1:95" x14ac:dyDescent="0.25">
      <c r="A193">
        <v>1785</v>
      </c>
      <c r="B193" s="8">
        <f>'2 - Eltis SlaveAssessment'!BX193</f>
        <v>2842</v>
      </c>
      <c r="C193" s="8">
        <f>'2 - Eltis SlaveAssessment'!BY193</f>
        <v>2309</v>
      </c>
      <c r="D193" s="8">
        <f>'2 - Eltis SlaveAssessment'!AT193</f>
        <v>0</v>
      </c>
      <c r="E193" s="8">
        <f>'2 - Eltis SlaveAssessment'!AU193</f>
        <v>0</v>
      </c>
      <c r="F193" s="8">
        <f>'2 - Eltis SlaveAssessment'!AV193</f>
        <v>2496</v>
      </c>
      <c r="G193" s="8">
        <f>'2 - Eltis SlaveAssessment'!AW193</f>
        <v>1994</v>
      </c>
      <c r="H193" s="8">
        <f>'2 - Eltis SlaveAssessment'!BJ193+'2 - Eltis SlaveAssessment'!BL193+'2 - Eltis SlaveAssessment'!BN193+'2 - Eltis SlaveAssessment'!BP193+'2 - Eltis SlaveAssessment'!BR193</f>
        <v>0</v>
      </c>
      <c r="I193" s="8">
        <f>'2 - Eltis SlaveAssessment'!BK193+'2 - Eltis SlaveAssessment'!BM193+'2 - Eltis SlaveAssessment'!BO193+'2 - Eltis SlaveAssessment'!BQ193+'2 - Eltis SlaveAssessment'!BS193</f>
        <v>0</v>
      </c>
      <c r="J193" s="8">
        <f>'2 - Eltis SlaveAssessment'!N193+'2 - Eltis SlaveAssessment'!P193+'2 - Eltis SlaveAssessment'!R193+'2 - Eltis SlaveAssessment'!T193+'2 - Eltis SlaveAssessment'!V193+'2 - Eltis SlaveAssessment'!X193+'2 - Eltis SlaveAssessment'!Z193+'2 - Eltis SlaveAssessment'!AB193+'2 - Eltis SlaveAssessment'!AD193+'2 - Eltis SlaveAssessment'!AF193+'2 - Eltis SlaveAssessment'!AH193+'2 - Eltis SlaveAssessment'!AJ193+'2 - Eltis SlaveAssessment'!AL193+'2 - Eltis SlaveAssessment'!AN193+'2 - Eltis SlaveAssessment'!AP193+'2 - Eltis SlaveAssessment'!AR193+'2 - Eltis SlaveAssessment'!AX193+'2 - Eltis SlaveAssessment'!AZ193+'2 - Eltis SlaveAssessment'!BB193+'2 - Eltis SlaveAssessment'!BD193+'2 - Eltis SlaveAssessment'!BF193+'2 - Eltis SlaveAssessment'!BH193</f>
        <v>346</v>
      </c>
      <c r="K193" s="8">
        <f>'2 - Eltis SlaveAssessment'!O193+'2 - Eltis SlaveAssessment'!Q193+'2 - Eltis SlaveAssessment'!S193+'2 - Eltis SlaveAssessment'!U193+'2 - Eltis SlaveAssessment'!W193+'2 - Eltis SlaveAssessment'!Y193+'2 - Eltis SlaveAssessment'!AA193+'2 - Eltis SlaveAssessment'!AC193+'2 - Eltis SlaveAssessment'!AE193+'2 - Eltis SlaveAssessment'!AG193+'2 - Eltis SlaveAssessment'!AI193+'2 - Eltis SlaveAssessment'!AK193+'2 - Eltis SlaveAssessment'!AM193+'2 - Eltis SlaveAssessment'!AO193+'2 - Eltis SlaveAssessment'!AQ193+'2 - Eltis SlaveAssessment'!AS193+'2 - Eltis SlaveAssessment'!AY193+'2 - Eltis SlaveAssessment'!BA193+'2 - Eltis SlaveAssessment'!BC193+'2 - Eltis SlaveAssessment'!BE193+'2 - Eltis SlaveAssessment'!BG193+'2 - Eltis SlaveAssessment'!BI193</f>
        <v>315</v>
      </c>
      <c r="M193" s="8">
        <f>'1 - Eltis SlaveVoyages'!GF193</f>
        <v>2389</v>
      </c>
      <c r="N193" s="8">
        <f>'1 - Eltis SlaveVoyages'!GG193</f>
        <v>2031</v>
      </c>
      <c r="O193" s="8">
        <f>'1 - Eltis SlaveVoyages'!BZ193</f>
        <v>0</v>
      </c>
      <c r="P193" s="8">
        <f>'1 - Eltis SlaveVoyages'!CA193</f>
        <v>0</v>
      </c>
      <c r="Q193" s="8">
        <f>'1 - Eltis SlaveVoyages'!CB193</f>
        <v>1767</v>
      </c>
      <c r="R193" s="8">
        <f>'1 - Eltis SlaveVoyages'!CC193</f>
        <v>1483</v>
      </c>
      <c r="S193" s="8">
        <f>'1 - Eltis SlaveVoyages'!EL193+'1 - Eltis SlaveVoyages'!EN193+'1 - Eltis SlaveVoyages'!EP193+'1 - Eltis SlaveVoyages'!ER193+'1 - Eltis SlaveVoyages'!ET193</f>
        <v>0</v>
      </c>
      <c r="T193" s="8">
        <f>'1 - Eltis SlaveVoyages'!EM193+'1 - Eltis SlaveVoyages'!EO193+'1 - Eltis SlaveVoyages'!EQ193+'1 - Eltis SlaveVoyages'!ES193+'1 - Eltis SlaveVoyages'!EU193</f>
        <v>0</v>
      </c>
      <c r="U193" s="8">
        <f>'1 - Eltis SlaveVoyages'!BR193+'1 - Eltis SlaveVoyages'!BT193+'1 - Eltis SlaveVoyages'!BV193+'1 - Eltis SlaveVoyages'!CF193+'1 - Eltis SlaveVoyages'!CH193+'1 - Eltis SlaveVoyages'!CJ193+'1 - Eltis SlaveVoyages'!CL193+'1 - Eltis SlaveVoyages'!CN193+'1 - Eltis SlaveVoyages'!CP193+'1 - Eltis SlaveVoyages'!CR193+'1 - Eltis SlaveVoyages'!CT193+'1 - Eltis SlaveVoyages'!CV193+'1 - Eltis SlaveVoyages'!CX193+'1 - Eltis SlaveVoyages'!CZ193+'1 - Eltis SlaveVoyages'!DB193+'1 - Eltis SlaveVoyages'!DD193+'1 - Eltis SlaveVoyages'!DF193+'1 - Eltis SlaveVoyages'!DH193+'1 - Eltis SlaveVoyages'!DJ193+'1 - Eltis SlaveVoyages'!DL193+'1 - Eltis SlaveVoyages'!DN193+'1 - Eltis SlaveVoyages'!DP193+'1 - Eltis SlaveVoyages'!DR193+'1 - Eltis SlaveVoyages'!DT193+'1 - Eltis SlaveVoyages'!DV193+'1 - Eltis SlaveVoyages'!DX193+'1 - Eltis SlaveVoyages'!DZ193+'1 - Eltis SlaveVoyages'!EB193+'1 - Eltis SlaveVoyages'!ED193+'1 - Eltis SlaveVoyages'!EF193+'1 - Eltis SlaveVoyages'!EH193+'1 - Eltis SlaveVoyages'!EJ193+'1 - Eltis SlaveVoyages'!FP193+'1 - Eltis SlaveVoyages'!FT193+'1 - Eltis SlaveVoyages'!FV193</f>
        <v>622</v>
      </c>
      <c r="V193" s="8">
        <f>'1 - Eltis SlaveVoyages'!BS193+'1 - Eltis SlaveVoyages'!BU193+'1 - Eltis SlaveVoyages'!BW193+'1 - Eltis SlaveVoyages'!CG193+'1 - Eltis SlaveVoyages'!CI193+'1 - Eltis SlaveVoyages'!CK193+'1 - Eltis SlaveVoyages'!CM193+'1 - Eltis SlaveVoyages'!CO193+'1 - Eltis SlaveVoyages'!CQ193+'1 - Eltis SlaveVoyages'!CS193+'1 - Eltis SlaveVoyages'!CU193+'1 - Eltis SlaveVoyages'!CW193+'1 - Eltis SlaveVoyages'!CY193+'1 - Eltis SlaveVoyages'!DA193+'1 - Eltis SlaveVoyages'!DC193+'1 - Eltis SlaveVoyages'!DE193+'1 - Eltis SlaveVoyages'!DG193+'1 - Eltis SlaveVoyages'!DI193+'1 - Eltis SlaveVoyages'!DK193+'1 - Eltis SlaveVoyages'!DM193+'1 - Eltis SlaveVoyages'!DO193+'1 - Eltis SlaveVoyages'!DQ193+'1 - Eltis SlaveVoyages'!DS193+'1 - Eltis SlaveVoyages'!DU193+'1 - Eltis SlaveVoyages'!DW193+'1 - Eltis SlaveVoyages'!DY193+'1 - Eltis SlaveVoyages'!EA193+'1 - Eltis SlaveVoyages'!EC193+'1 - Eltis SlaveVoyages'!EE193+'1 - Eltis SlaveVoyages'!EG193+'1 - Eltis SlaveVoyages'!EI193+'1 - Eltis SlaveVoyages'!EK193+'1 - Eltis SlaveVoyages'!FQ193+'1 - Eltis SlaveVoyages'!FU193+'1 - Eltis SlaveVoyages'!FW193</f>
        <v>548</v>
      </c>
      <c r="AE193" s="11">
        <f t="shared" si="68"/>
        <v>2389</v>
      </c>
      <c r="AG193" s="51">
        <f t="shared" si="69"/>
        <v>2842</v>
      </c>
      <c r="AH193" s="52">
        <f t="shared" si="70"/>
        <v>2309</v>
      </c>
      <c r="AI193" s="52">
        <f t="shared" si="71"/>
        <v>0</v>
      </c>
      <c r="AJ193" s="52">
        <f t="shared" si="72"/>
        <v>0</v>
      </c>
      <c r="AK193" s="52">
        <f t="shared" si="73"/>
        <v>2496</v>
      </c>
      <c r="AL193" s="52">
        <f t="shared" si="74"/>
        <v>1994</v>
      </c>
      <c r="AM193" s="52">
        <f t="shared" si="75"/>
        <v>0</v>
      </c>
      <c r="AN193" s="52">
        <f t="shared" si="76"/>
        <v>0</v>
      </c>
      <c r="AO193" s="52">
        <f t="shared" si="77"/>
        <v>346</v>
      </c>
      <c r="AP193" s="52">
        <f t="shared" si="78"/>
        <v>315</v>
      </c>
      <c r="AQ193" s="52">
        <f t="shared" si="79"/>
        <v>0</v>
      </c>
      <c r="AR193" s="56">
        <f t="shared" si="80"/>
        <v>0</v>
      </c>
      <c r="AT193" s="8">
        <f>IF('4 - Prijzen'!O197&gt;0,'4 - Prijzen'!O197,"")</f>
        <v>151.4</v>
      </c>
      <c r="AU193" s="8" t="str">
        <f>IF('4 - Prijzen'!P197&gt;0,'4 - Prijzen'!P197,"")</f>
        <v/>
      </c>
      <c r="AV193" s="8" t="str">
        <f>IF('4 - Prijzen'!BC197&gt;0,'4 - Prijzen'!BC197,"")</f>
        <v/>
      </c>
      <c r="AW193" s="8" t="str">
        <f>IF('4 - Prijzen'!BD197&gt;0,'4 - Prijzen'!BD197,"")</f>
        <v/>
      </c>
      <c r="AX193" s="8">
        <f>IF('4 - Prijzen'!BE197&gt;0,'4 - Prijzen'!BE197,"")</f>
        <v>245.66681325130287</v>
      </c>
      <c r="AY193" s="8">
        <f>IF('4 - Prijzen'!BF197&gt;0,'4 - Prijzen'!BF197,"")</f>
        <v>697.81609039297302</v>
      </c>
      <c r="AZ193" s="8" t="str">
        <f>IF('4 - Prijzen'!BG197&gt;0,'4 - Prijzen'!BG197,"")</f>
        <v/>
      </c>
      <c r="BA193" s="8">
        <f>IF('4 - Prijzen'!BV197&gt;0,'4 - Prijzen'!BV197,"")</f>
        <v>459.8</v>
      </c>
      <c r="BB193" s="8" t="str">
        <f>IF('4 - Prijzen'!BW197&gt;0,'4 - Prijzen'!BW197,"")</f>
        <v/>
      </c>
      <c r="BC193" s="8">
        <f>'4 - Prijzen'!BX197</f>
        <v>656.70661746698011</v>
      </c>
      <c r="BE193" s="11">
        <f t="shared" si="87"/>
        <v>151.4</v>
      </c>
      <c r="BF193" s="73">
        <v>246</v>
      </c>
      <c r="BG193" s="11">
        <f t="shared" si="96"/>
        <v>459.8</v>
      </c>
      <c r="BH193" s="11"/>
      <c r="BI193" s="87">
        <f t="shared" si="82"/>
        <v>0.629</v>
      </c>
      <c r="BJ193" s="87">
        <f t="shared" si="83"/>
        <v>0.66666666666666663</v>
      </c>
      <c r="BK193" s="84">
        <f t="shared" si="81"/>
        <v>0.8763333333333333</v>
      </c>
      <c r="BL193" s="89"/>
      <c r="BM193" s="8">
        <f t="shared" si="112"/>
        <v>377067.65506666666</v>
      </c>
      <c r="BN193" s="8">
        <f t="shared" si="113"/>
        <v>0</v>
      </c>
      <c r="BO193" s="8">
        <f t="shared" si="114"/>
        <v>331161.45919999998</v>
      </c>
      <c r="BP193" s="8">
        <f t="shared" si="115"/>
        <v>45906.195866666669</v>
      </c>
      <c r="BS193" s="8">
        <f t="shared" si="98"/>
        <v>803458.50493333337</v>
      </c>
      <c r="BU193" s="11">
        <f t="shared" si="125"/>
        <v>0</v>
      </c>
      <c r="BV193" s="11">
        <f t="shared" si="126"/>
        <v>472297.04573333339</v>
      </c>
      <c r="BX193" s="14">
        <f t="shared" si="121"/>
        <v>0</v>
      </c>
      <c r="BY193" s="14">
        <f t="shared" si="122"/>
        <v>0</v>
      </c>
      <c r="BZ193" s="14">
        <f t="shared" si="123"/>
        <v>0.87825475017593246</v>
      </c>
      <c r="CA193" s="14">
        <f t="shared" si="124"/>
        <v>0.8635773061931572</v>
      </c>
      <c r="CB193" s="8" t="str">
        <f t="shared" si="99"/>
        <v/>
      </c>
      <c r="CC193" s="8" t="str">
        <f t="shared" si="100"/>
        <v/>
      </c>
      <c r="CD193" s="8">
        <f t="shared" si="101"/>
        <v>537767.7099255342</v>
      </c>
      <c r="CE193" s="8">
        <f t="shared" si="102"/>
        <v>546907.66228599136</v>
      </c>
      <c r="CG193" s="11">
        <f t="shared" si="127"/>
        <v>537767.7099255342</v>
      </c>
      <c r="CH193" s="11">
        <f t="shared" si="128"/>
        <v>546907.66228599136</v>
      </c>
      <c r="CJ193" t="str">
        <f t="shared" si="118"/>
        <v/>
      </c>
      <c r="CK193">
        <f t="shared" si="119"/>
        <v>189.22157280982907</v>
      </c>
      <c r="CL193">
        <f t="shared" si="105"/>
        <v>189.22157280982907</v>
      </c>
      <c r="CM193">
        <f t="shared" si="106"/>
        <v>192.43760108585198</v>
      </c>
      <c r="CN193">
        <f t="shared" si="84"/>
        <v>90</v>
      </c>
      <c r="CO193">
        <f t="shared" si="84"/>
        <v>110</v>
      </c>
      <c r="CP193" s="8">
        <f t="shared" si="85"/>
        <v>537767.7099255342</v>
      </c>
      <c r="CQ193" s="8">
        <f t="shared" si="86"/>
        <v>546907.66228599136</v>
      </c>
    </row>
    <row r="194" spans="1:95" x14ac:dyDescent="0.25">
      <c r="A194">
        <v>1786</v>
      </c>
      <c r="B194" s="8">
        <f>'2 - Eltis SlaveAssessment'!BX194</f>
        <v>889</v>
      </c>
      <c r="C194" s="8">
        <f>'2 - Eltis SlaveAssessment'!BY194</f>
        <v>250</v>
      </c>
      <c r="D194" s="8">
        <f>'2 - Eltis SlaveAssessment'!AT194</f>
        <v>0</v>
      </c>
      <c r="E194" s="8">
        <f>'2 - Eltis SlaveAssessment'!AU194</f>
        <v>0</v>
      </c>
      <c r="F194" s="8">
        <f>'2 - Eltis SlaveAssessment'!AV194</f>
        <v>889</v>
      </c>
      <c r="G194" s="8">
        <f>'2 - Eltis SlaveAssessment'!AW194</f>
        <v>250</v>
      </c>
      <c r="H194" s="8">
        <f>'2 - Eltis SlaveAssessment'!BJ194+'2 - Eltis SlaveAssessment'!BL194+'2 - Eltis SlaveAssessment'!BN194+'2 - Eltis SlaveAssessment'!BP194+'2 - Eltis SlaveAssessment'!BR194</f>
        <v>0</v>
      </c>
      <c r="I194" s="8">
        <f>'2 - Eltis SlaveAssessment'!BK194+'2 - Eltis SlaveAssessment'!BM194+'2 - Eltis SlaveAssessment'!BO194+'2 - Eltis SlaveAssessment'!BQ194+'2 - Eltis SlaveAssessment'!BS194</f>
        <v>0</v>
      </c>
      <c r="J194" s="8">
        <f>'2 - Eltis SlaveAssessment'!N194+'2 - Eltis SlaveAssessment'!P194+'2 - Eltis SlaveAssessment'!R194+'2 - Eltis SlaveAssessment'!T194+'2 - Eltis SlaveAssessment'!V194+'2 - Eltis SlaveAssessment'!X194+'2 - Eltis SlaveAssessment'!Z194+'2 - Eltis SlaveAssessment'!AB194+'2 - Eltis SlaveAssessment'!AD194+'2 - Eltis SlaveAssessment'!AF194+'2 - Eltis SlaveAssessment'!AH194+'2 - Eltis SlaveAssessment'!AJ194+'2 - Eltis SlaveAssessment'!AL194+'2 - Eltis SlaveAssessment'!AN194+'2 - Eltis SlaveAssessment'!AP194+'2 - Eltis SlaveAssessment'!AR194+'2 - Eltis SlaveAssessment'!AX194+'2 - Eltis SlaveAssessment'!AZ194+'2 - Eltis SlaveAssessment'!BB194+'2 - Eltis SlaveAssessment'!BD194+'2 - Eltis SlaveAssessment'!BF194+'2 - Eltis SlaveAssessment'!BH194</f>
        <v>0</v>
      </c>
      <c r="K194" s="8">
        <f>'2 - Eltis SlaveAssessment'!O194+'2 - Eltis SlaveAssessment'!Q194+'2 - Eltis SlaveAssessment'!S194+'2 - Eltis SlaveAssessment'!U194+'2 - Eltis SlaveAssessment'!W194+'2 - Eltis SlaveAssessment'!Y194+'2 - Eltis SlaveAssessment'!AA194+'2 - Eltis SlaveAssessment'!AC194+'2 - Eltis SlaveAssessment'!AE194+'2 - Eltis SlaveAssessment'!AG194+'2 - Eltis SlaveAssessment'!AI194+'2 - Eltis SlaveAssessment'!AK194+'2 - Eltis SlaveAssessment'!AM194+'2 - Eltis SlaveAssessment'!AO194+'2 - Eltis SlaveAssessment'!AQ194+'2 - Eltis SlaveAssessment'!AS194+'2 - Eltis SlaveAssessment'!AY194+'2 - Eltis SlaveAssessment'!BA194+'2 - Eltis SlaveAssessment'!BC194+'2 - Eltis SlaveAssessment'!BE194+'2 - Eltis SlaveAssessment'!BG194+'2 - Eltis SlaveAssessment'!BI194</f>
        <v>0</v>
      </c>
      <c r="M194" s="8">
        <f>'1 - Eltis SlaveVoyages'!GF194</f>
        <v>289</v>
      </c>
      <c r="N194" s="8">
        <f>'1 - Eltis SlaveVoyages'!GG194</f>
        <v>250</v>
      </c>
      <c r="O194" s="8">
        <f>'1 - Eltis SlaveVoyages'!BZ194</f>
        <v>0</v>
      </c>
      <c r="P194" s="8">
        <f>'1 - Eltis SlaveVoyages'!CA194</f>
        <v>0</v>
      </c>
      <c r="Q194" s="8">
        <f>'1 - Eltis SlaveVoyages'!CB194</f>
        <v>288</v>
      </c>
      <c r="R194" s="8">
        <f>'1 - Eltis SlaveVoyages'!CC194</f>
        <v>249</v>
      </c>
      <c r="S194" s="8">
        <f>'1 - Eltis SlaveVoyages'!EL194+'1 - Eltis SlaveVoyages'!EN194+'1 - Eltis SlaveVoyages'!EP194+'1 - Eltis SlaveVoyages'!ER194+'1 - Eltis SlaveVoyages'!ET194</f>
        <v>0</v>
      </c>
      <c r="T194" s="8">
        <f>'1 - Eltis SlaveVoyages'!EM194+'1 - Eltis SlaveVoyages'!EO194+'1 - Eltis SlaveVoyages'!EQ194+'1 - Eltis SlaveVoyages'!ES194+'1 - Eltis SlaveVoyages'!EU194</f>
        <v>0</v>
      </c>
      <c r="U194" s="8">
        <f>'1 - Eltis SlaveVoyages'!BR194+'1 - Eltis SlaveVoyages'!BT194+'1 - Eltis SlaveVoyages'!BV194+'1 - Eltis SlaveVoyages'!CF194+'1 - Eltis SlaveVoyages'!CH194+'1 - Eltis SlaveVoyages'!CJ194+'1 - Eltis SlaveVoyages'!CL194+'1 - Eltis SlaveVoyages'!CN194+'1 - Eltis SlaveVoyages'!CP194+'1 - Eltis SlaveVoyages'!CR194+'1 - Eltis SlaveVoyages'!CT194+'1 - Eltis SlaveVoyages'!CV194+'1 - Eltis SlaveVoyages'!CX194+'1 - Eltis SlaveVoyages'!CZ194+'1 - Eltis SlaveVoyages'!DB194+'1 - Eltis SlaveVoyages'!DD194+'1 - Eltis SlaveVoyages'!DF194+'1 - Eltis SlaveVoyages'!DH194+'1 - Eltis SlaveVoyages'!DJ194+'1 - Eltis SlaveVoyages'!DL194+'1 - Eltis SlaveVoyages'!DN194+'1 - Eltis SlaveVoyages'!DP194+'1 - Eltis SlaveVoyages'!DR194+'1 - Eltis SlaveVoyages'!DT194+'1 - Eltis SlaveVoyages'!DV194+'1 - Eltis SlaveVoyages'!DX194+'1 - Eltis SlaveVoyages'!DZ194+'1 - Eltis SlaveVoyages'!EB194+'1 - Eltis SlaveVoyages'!ED194+'1 - Eltis SlaveVoyages'!EF194+'1 - Eltis SlaveVoyages'!EH194+'1 - Eltis SlaveVoyages'!EJ194+'1 - Eltis SlaveVoyages'!FP194+'1 - Eltis SlaveVoyages'!FT194+'1 - Eltis SlaveVoyages'!FV194</f>
        <v>1</v>
      </c>
      <c r="V194" s="8">
        <f>'1 - Eltis SlaveVoyages'!BS194+'1 - Eltis SlaveVoyages'!BU194+'1 - Eltis SlaveVoyages'!BW194+'1 - Eltis SlaveVoyages'!CG194+'1 - Eltis SlaveVoyages'!CI194+'1 - Eltis SlaveVoyages'!CK194+'1 - Eltis SlaveVoyages'!CM194+'1 - Eltis SlaveVoyages'!CO194+'1 - Eltis SlaveVoyages'!CQ194+'1 - Eltis SlaveVoyages'!CS194+'1 - Eltis SlaveVoyages'!CU194+'1 - Eltis SlaveVoyages'!CW194+'1 - Eltis SlaveVoyages'!CY194+'1 - Eltis SlaveVoyages'!DA194+'1 - Eltis SlaveVoyages'!DC194+'1 - Eltis SlaveVoyages'!DE194+'1 - Eltis SlaveVoyages'!DG194+'1 - Eltis SlaveVoyages'!DI194+'1 - Eltis SlaveVoyages'!DK194+'1 - Eltis SlaveVoyages'!DM194+'1 - Eltis SlaveVoyages'!DO194+'1 - Eltis SlaveVoyages'!DQ194+'1 - Eltis SlaveVoyages'!DS194+'1 - Eltis SlaveVoyages'!DU194+'1 - Eltis SlaveVoyages'!DW194+'1 - Eltis SlaveVoyages'!DY194+'1 - Eltis SlaveVoyages'!EA194+'1 - Eltis SlaveVoyages'!EC194+'1 - Eltis SlaveVoyages'!EE194+'1 - Eltis SlaveVoyages'!EG194+'1 - Eltis SlaveVoyages'!EI194+'1 - Eltis SlaveVoyages'!EK194+'1 - Eltis SlaveVoyages'!FQ194+'1 - Eltis SlaveVoyages'!FU194+'1 - Eltis SlaveVoyages'!FW194</f>
        <v>1</v>
      </c>
      <c r="AE194" s="11">
        <f t="shared" si="68"/>
        <v>289</v>
      </c>
      <c r="AG194" s="51">
        <f t="shared" si="69"/>
        <v>889</v>
      </c>
      <c r="AH194" s="52">
        <f t="shared" si="70"/>
        <v>250</v>
      </c>
      <c r="AI194" s="52">
        <f t="shared" si="71"/>
        <v>0</v>
      </c>
      <c r="AJ194" s="52">
        <f t="shared" si="72"/>
        <v>0</v>
      </c>
      <c r="AK194" s="52">
        <f t="shared" si="73"/>
        <v>889</v>
      </c>
      <c r="AL194" s="52">
        <f t="shared" si="74"/>
        <v>250</v>
      </c>
      <c r="AM194" s="52">
        <f t="shared" si="75"/>
        <v>0</v>
      </c>
      <c r="AN194" s="52">
        <f t="shared" si="76"/>
        <v>0</v>
      </c>
      <c r="AO194" s="52">
        <f t="shared" si="77"/>
        <v>0</v>
      </c>
      <c r="AP194" s="52">
        <f t="shared" si="78"/>
        <v>0</v>
      </c>
      <c r="AQ194" s="52">
        <f t="shared" si="79"/>
        <v>0</v>
      </c>
      <c r="AR194" s="56">
        <f t="shared" si="80"/>
        <v>0</v>
      </c>
      <c r="AT194" s="8">
        <f>IF('4 - Prijzen'!O198&gt;0,'4 - Prijzen'!O198,"")</f>
        <v>151.4</v>
      </c>
      <c r="AU194" s="8" t="str">
        <f>IF('4 - Prijzen'!P198&gt;0,'4 - Prijzen'!P198,"")</f>
        <v/>
      </c>
      <c r="AV194" s="8" t="str">
        <f>IF('4 - Prijzen'!BC198&gt;0,'4 - Prijzen'!BC198,"")</f>
        <v/>
      </c>
      <c r="AW194" s="8" t="str">
        <f>IF('4 - Prijzen'!BD198&gt;0,'4 - Prijzen'!BD198,"")</f>
        <v/>
      </c>
      <c r="AX194" s="8" t="str">
        <f>IF('4 - Prijzen'!BE198&gt;0,'4 - Prijzen'!BE198,"")</f>
        <v/>
      </c>
      <c r="AY194" s="8">
        <f>IF('4 - Prijzen'!BF198&gt;0,'4 - Prijzen'!BF198,"")</f>
        <v>684.82976740426989</v>
      </c>
      <c r="AZ194" s="8" t="str">
        <f>IF('4 - Prijzen'!BG198&gt;0,'4 - Prijzen'!BG198,"")</f>
        <v/>
      </c>
      <c r="BA194" s="8">
        <f>IF('4 - Prijzen'!BV198&gt;0,'4 - Prijzen'!BV198,"")</f>
        <v>459.8</v>
      </c>
      <c r="BB194" s="8" t="str">
        <f>IF('4 - Prijzen'!BW198&gt;0,'4 - Prijzen'!BW198,"")</f>
        <v/>
      </c>
      <c r="BC194" s="8">
        <f>'4 - Prijzen'!BX198</f>
        <v>656.70661746698011</v>
      </c>
      <c r="BE194" s="11">
        <f t="shared" si="87"/>
        <v>151.4</v>
      </c>
      <c r="BF194" s="73">
        <v>300</v>
      </c>
      <c r="BG194" s="11">
        <f t="shared" si="96"/>
        <v>459.8</v>
      </c>
      <c r="BH194" s="11"/>
      <c r="BI194" s="87">
        <f t="shared" si="82"/>
        <v>0.629</v>
      </c>
      <c r="BJ194" s="87">
        <f t="shared" si="83"/>
        <v>0.66666666666666663</v>
      </c>
      <c r="BK194" s="84">
        <f t="shared" si="81"/>
        <v>0.8763333333333333</v>
      </c>
      <c r="BL194" s="89"/>
      <c r="BM194" s="8">
        <f t="shared" si="112"/>
        <v>117949.73446666666</v>
      </c>
      <c r="BN194" s="8">
        <f t="shared" si="113"/>
        <v>0</v>
      </c>
      <c r="BO194" s="8">
        <f t="shared" si="114"/>
        <v>117949.73446666666</v>
      </c>
      <c r="BP194" s="8">
        <f t="shared" si="115"/>
        <v>0</v>
      </c>
      <c r="BS194" s="8">
        <f t="shared" si="98"/>
        <v>100734.51666666666</v>
      </c>
      <c r="BU194" s="11">
        <f t="shared" si="125"/>
        <v>0</v>
      </c>
      <c r="BV194" s="11">
        <f t="shared" si="126"/>
        <v>-17215.217799999999</v>
      </c>
      <c r="BX194" s="14">
        <f t="shared" si="121"/>
        <v>0</v>
      </c>
      <c r="BY194" s="14">
        <f t="shared" si="122"/>
        <v>0</v>
      </c>
      <c r="BZ194" s="14">
        <f t="shared" si="123"/>
        <v>1</v>
      </c>
      <c r="CA194" s="14">
        <f t="shared" si="124"/>
        <v>1</v>
      </c>
      <c r="CB194" s="8" t="str">
        <f t="shared" si="99"/>
        <v/>
      </c>
      <c r="CC194" s="8" t="str">
        <f t="shared" si="100"/>
        <v/>
      </c>
      <c r="CD194" s="8" t="str">
        <f t="shared" si="101"/>
        <v/>
      </c>
      <c r="CE194" s="8" t="str">
        <f t="shared" si="102"/>
        <v/>
      </c>
      <c r="CG194" s="11">
        <f t="shared" si="127"/>
        <v>0</v>
      </c>
      <c r="CH194" s="11">
        <f t="shared" si="128"/>
        <v>0</v>
      </c>
      <c r="CJ194" t="str">
        <f t="shared" si="118"/>
        <v/>
      </c>
      <c r="CK194" t="str">
        <f t="shared" si="119"/>
        <v/>
      </c>
      <c r="CL194" t="str">
        <f t="shared" si="105"/>
        <v/>
      </c>
      <c r="CM194" t="str">
        <f t="shared" si="106"/>
        <v/>
      </c>
      <c r="CN194">
        <f t="shared" si="84"/>
        <v>90</v>
      </c>
      <c r="CO194">
        <f t="shared" si="84"/>
        <v>110</v>
      </c>
      <c r="CP194" s="8">
        <f t="shared" si="85"/>
        <v>80010</v>
      </c>
      <c r="CQ194" s="8">
        <f t="shared" si="86"/>
        <v>97790</v>
      </c>
    </row>
    <row r="195" spans="1:95" x14ac:dyDescent="0.25">
      <c r="A195">
        <v>1787</v>
      </c>
      <c r="B195" s="8">
        <f>'2 - Eltis SlaveAssessment'!BX195</f>
        <v>1667</v>
      </c>
      <c r="C195" s="8">
        <f>'2 - Eltis SlaveAssessment'!BY195</f>
        <v>1494</v>
      </c>
      <c r="D195" s="8">
        <f>'2 - Eltis SlaveAssessment'!AT195</f>
        <v>0</v>
      </c>
      <c r="E195" s="8">
        <f>'2 - Eltis SlaveAssessment'!AU195</f>
        <v>0</v>
      </c>
      <c r="F195" s="8">
        <f>'2 - Eltis SlaveAssessment'!AV195</f>
        <v>1667</v>
      </c>
      <c r="G195" s="8">
        <f>'2 - Eltis SlaveAssessment'!AW195</f>
        <v>1494</v>
      </c>
      <c r="H195" s="8">
        <f>'2 - Eltis SlaveAssessment'!BJ195+'2 - Eltis SlaveAssessment'!BL195+'2 - Eltis SlaveAssessment'!BN195+'2 - Eltis SlaveAssessment'!BP195+'2 - Eltis SlaveAssessment'!BR195</f>
        <v>0</v>
      </c>
      <c r="I195" s="8">
        <f>'2 - Eltis SlaveAssessment'!BK195+'2 - Eltis SlaveAssessment'!BM195+'2 - Eltis SlaveAssessment'!BO195+'2 - Eltis SlaveAssessment'!BQ195+'2 - Eltis SlaveAssessment'!BS195</f>
        <v>0</v>
      </c>
      <c r="J195" s="8">
        <f>'2 - Eltis SlaveAssessment'!N195+'2 - Eltis SlaveAssessment'!P195+'2 - Eltis SlaveAssessment'!R195+'2 - Eltis SlaveAssessment'!T195+'2 - Eltis SlaveAssessment'!V195+'2 - Eltis SlaveAssessment'!X195+'2 - Eltis SlaveAssessment'!Z195+'2 - Eltis SlaveAssessment'!AB195+'2 - Eltis SlaveAssessment'!AD195+'2 - Eltis SlaveAssessment'!AF195+'2 - Eltis SlaveAssessment'!AH195+'2 - Eltis SlaveAssessment'!AJ195+'2 - Eltis SlaveAssessment'!AL195+'2 - Eltis SlaveAssessment'!AN195+'2 - Eltis SlaveAssessment'!AP195+'2 - Eltis SlaveAssessment'!AR195+'2 - Eltis SlaveAssessment'!AX195+'2 - Eltis SlaveAssessment'!AZ195+'2 - Eltis SlaveAssessment'!BB195+'2 - Eltis SlaveAssessment'!BD195+'2 - Eltis SlaveAssessment'!BF195+'2 - Eltis SlaveAssessment'!BH195</f>
        <v>0</v>
      </c>
      <c r="K195" s="8">
        <f>'2 - Eltis SlaveAssessment'!O195+'2 - Eltis SlaveAssessment'!Q195+'2 - Eltis SlaveAssessment'!S195+'2 - Eltis SlaveAssessment'!U195+'2 - Eltis SlaveAssessment'!W195+'2 - Eltis SlaveAssessment'!Y195+'2 - Eltis SlaveAssessment'!AA195+'2 - Eltis SlaveAssessment'!AC195+'2 - Eltis SlaveAssessment'!AE195+'2 - Eltis SlaveAssessment'!AG195+'2 - Eltis SlaveAssessment'!AI195+'2 - Eltis SlaveAssessment'!AK195+'2 - Eltis SlaveAssessment'!AM195+'2 - Eltis SlaveAssessment'!AO195+'2 - Eltis SlaveAssessment'!AQ195+'2 - Eltis SlaveAssessment'!AS195+'2 - Eltis SlaveAssessment'!AY195+'2 - Eltis SlaveAssessment'!BA195+'2 - Eltis SlaveAssessment'!BC195+'2 - Eltis SlaveAssessment'!BE195+'2 - Eltis SlaveAssessment'!BG195+'2 - Eltis SlaveAssessment'!BI195</f>
        <v>0</v>
      </c>
      <c r="M195" s="8">
        <f>'1 - Eltis SlaveVoyages'!GF195</f>
        <v>1667</v>
      </c>
      <c r="N195" s="8">
        <f>'1 - Eltis SlaveVoyages'!GG195</f>
        <v>1495</v>
      </c>
      <c r="O195" s="8">
        <f>'1 - Eltis SlaveVoyages'!BZ195</f>
        <v>0</v>
      </c>
      <c r="P195" s="8">
        <f>'1 - Eltis SlaveVoyages'!CA195</f>
        <v>0</v>
      </c>
      <c r="Q195" s="8">
        <f>'1 - Eltis SlaveVoyages'!CB195</f>
        <v>1667</v>
      </c>
      <c r="R195" s="8">
        <f>'1 - Eltis SlaveVoyages'!CC195</f>
        <v>1495</v>
      </c>
      <c r="S195" s="8">
        <f>'1 - Eltis SlaveVoyages'!EL195+'1 - Eltis SlaveVoyages'!EN195+'1 - Eltis SlaveVoyages'!EP195+'1 - Eltis SlaveVoyages'!ER195+'1 - Eltis SlaveVoyages'!ET195</f>
        <v>0</v>
      </c>
      <c r="T195" s="8">
        <f>'1 - Eltis SlaveVoyages'!EM195+'1 - Eltis SlaveVoyages'!EO195+'1 - Eltis SlaveVoyages'!EQ195+'1 - Eltis SlaveVoyages'!ES195+'1 - Eltis SlaveVoyages'!EU195</f>
        <v>0</v>
      </c>
      <c r="U195" s="8">
        <f>'1 - Eltis SlaveVoyages'!BR195+'1 - Eltis SlaveVoyages'!BT195+'1 - Eltis SlaveVoyages'!BV195+'1 - Eltis SlaveVoyages'!CF195+'1 - Eltis SlaveVoyages'!CH195+'1 - Eltis SlaveVoyages'!CJ195+'1 - Eltis SlaveVoyages'!CL195+'1 - Eltis SlaveVoyages'!CN195+'1 - Eltis SlaveVoyages'!CP195+'1 - Eltis SlaveVoyages'!CR195+'1 - Eltis SlaveVoyages'!CT195+'1 - Eltis SlaveVoyages'!CV195+'1 - Eltis SlaveVoyages'!CX195+'1 - Eltis SlaveVoyages'!CZ195+'1 - Eltis SlaveVoyages'!DB195+'1 - Eltis SlaveVoyages'!DD195+'1 - Eltis SlaveVoyages'!DF195+'1 - Eltis SlaveVoyages'!DH195+'1 - Eltis SlaveVoyages'!DJ195+'1 - Eltis SlaveVoyages'!DL195+'1 - Eltis SlaveVoyages'!DN195+'1 - Eltis SlaveVoyages'!DP195+'1 - Eltis SlaveVoyages'!DR195+'1 - Eltis SlaveVoyages'!DT195+'1 - Eltis SlaveVoyages'!DV195+'1 - Eltis SlaveVoyages'!DX195+'1 - Eltis SlaveVoyages'!DZ195+'1 - Eltis SlaveVoyages'!EB195+'1 - Eltis SlaveVoyages'!ED195+'1 - Eltis SlaveVoyages'!EF195+'1 - Eltis SlaveVoyages'!EH195+'1 - Eltis SlaveVoyages'!EJ195+'1 - Eltis SlaveVoyages'!FP195+'1 - Eltis SlaveVoyages'!FT195+'1 - Eltis SlaveVoyages'!FV195</f>
        <v>0</v>
      </c>
      <c r="V195" s="8">
        <f>'1 - Eltis SlaveVoyages'!BS195+'1 - Eltis SlaveVoyages'!BU195+'1 - Eltis SlaveVoyages'!BW195+'1 - Eltis SlaveVoyages'!CG195+'1 - Eltis SlaveVoyages'!CI195+'1 - Eltis SlaveVoyages'!CK195+'1 - Eltis SlaveVoyages'!CM195+'1 - Eltis SlaveVoyages'!CO195+'1 - Eltis SlaveVoyages'!CQ195+'1 - Eltis SlaveVoyages'!CS195+'1 - Eltis SlaveVoyages'!CU195+'1 - Eltis SlaveVoyages'!CW195+'1 - Eltis SlaveVoyages'!CY195+'1 - Eltis SlaveVoyages'!DA195+'1 - Eltis SlaveVoyages'!DC195+'1 - Eltis SlaveVoyages'!DE195+'1 - Eltis SlaveVoyages'!DG195+'1 - Eltis SlaveVoyages'!DI195+'1 - Eltis SlaveVoyages'!DK195+'1 - Eltis SlaveVoyages'!DM195+'1 - Eltis SlaveVoyages'!DO195+'1 - Eltis SlaveVoyages'!DQ195+'1 - Eltis SlaveVoyages'!DS195+'1 - Eltis SlaveVoyages'!DU195+'1 - Eltis SlaveVoyages'!DW195+'1 - Eltis SlaveVoyages'!DY195+'1 - Eltis SlaveVoyages'!EA195+'1 - Eltis SlaveVoyages'!EC195+'1 - Eltis SlaveVoyages'!EE195+'1 - Eltis SlaveVoyages'!EG195+'1 - Eltis SlaveVoyages'!EI195+'1 - Eltis SlaveVoyages'!EK195+'1 - Eltis SlaveVoyages'!FQ195+'1 - Eltis SlaveVoyages'!FU195+'1 - Eltis SlaveVoyages'!FW195</f>
        <v>0</v>
      </c>
      <c r="AE195" s="11">
        <f t="shared" si="68"/>
        <v>1667</v>
      </c>
      <c r="AG195" s="51">
        <f t="shared" si="69"/>
        <v>1667</v>
      </c>
      <c r="AH195" s="52">
        <f t="shared" si="70"/>
        <v>1494</v>
      </c>
      <c r="AI195" s="52">
        <f t="shared" si="71"/>
        <v>0</v>
      </c>
      <c r="AJ195" s="52">
        <f t="shared" si="72"/>
        <v>0</v>
      </c>
      <c r="AK195" s="52">
        <f t="shared" si="73"/>
        <v>1667</v>
      </c>
      <c r="AL195" s="52">
        <f t="shared" si="74"/>
        <v>1494</v>
      </c>
      <c r="AM195" s="52">
        <f t="shared" si="75"/>
        <v>0</v>
      </c>
      <c r="AN195" s="52">
        <f t="shared" si="76"/>
        <v>0</v>
      </c>
      <c r="AO195" s="52">
        <f t="shared" si="77"/>
        <v>0</v>
      </c>
      <c r="AP195" s="52">
        <f t="shared" si="78"/>
        <v>0</v>
      </c>
      <c r="AQ195" s="52">
        <f t="shared" si="79"/>
        <v>0</v>
      </c>
      <c r="AR195" s="56">
        <f t="shared" si="80"/>
        <v>0</v>
      </c>
      <c r="AT195" s="8">
        <f>IF('4 - Prijzen'!O199&gt;0,'4 - Prijzen'!O199,"")</f>
        <v>162.14285714285714</v>
      </c>
      <c r="AU195" s="8" t="str">
        <f>IF('4 - Prijzen'!P199&gt;0,'4 - Prijzen'!P199,"")</f>
        <v/>
      </c>
      <c r="AV195" s="8" t="str">
        <f>IF('4 - Prijzen'!BC199&gt;0,'4 - Prijzen'!BC199,"")</f>
        <v/>
      </c>
      <c r="AW195" s="8" t="str">
        <f>IF('4 - Prijzen'!BD199&gt;0,'4 - Prijzen'!BD199,"")</f>
        <v/>
      </c>
      <c r="AX195" s="8" t="str">
        <f>IF('4 - Prijzen'!BE199&gt;0,'4 - Prijzen'!BE199,"")</f>
        <v/>
      </c>
      <c r="AY195" s="8">
        <f>IF('4 - Prijzen'!BF199&gt;0,'4 - Prijzen'!BF199,"")</f>
        <v>681.9806269196074</v>
      </c>
      <c r="AZ195" s="8" t="str">
        <f>IF('4 - Prijzen'!BG199&gt;0,'4 - Prijzen'!BG199,"")</f>
        <v/>
      </c>
      <c r="BA195" s="8">
        <f>IF('4 - Prijzen'!BV199&gt;0,'4 - Prijzen'!BV199,"")</f>
        <v>480.71428571428572</v>
      </c>
      <c r="BB195" s="8" t="str">
        <f>IF('4 - Prijzen'!BW199&gt;0,'4 - Prijzen'!BW199,"")</f>
        <v/>
      </c>
      <c r="BC195" s="8">
        <f>'4 - Prijzen'!BX199</f>
        <v>681.87638221991358</v>
      </c>
      <c r="BE195" s="11">
        <f t="shared" si="87"/>
        <v>162.14285714285714</v>
      </c>
      <c r="BF195" s="73">
        <v>300</v>
      </c>
      <c r="BG195" s="11">
        <f t="shared" si="96"/>
        <v>480.71428571428572</v>
      </c>
      <c r="BH195" s="11"/>
      <c r="BI195" s="87">
        <f t="shared" si="82"/>
        <v>0.629</v>
      </c>
      <c r="BJ195" s="87">
        <f t="shared" si="83"/>
        <v>0.66666666666666663</v>
      </c>
      <c r="BK195" s="84">
        <f t="shared" si="81"/>
        <v>0.8763333333333333</v>
      </c>
      <c r="BL195" s="89"/>
      <c r="BM195" s="8">
        <f t="shared" si="112"/>
        <v>236866.01452380951</v>
      </c>
      <c r="BN195" s="8">
        <f t="shared" si="113"/>
        <v>0</v>
      </c>
      <c r="BO195" s="8">
        <f t="shared" si="114"/>
        <v>236866.01452380951</v>
      </c>
      <c r="BP195" s="8">
        <f t="shared" si="115"/>
        <v>0</v>
      </c>
      <c r="BS195" s="8">
        <f t="shared" si="98"/>
        <v>629371.33285714278</v>
      </c>
      <c r="BU195" s="11">
        <f t="shared" si="125"/>
        <v>0</v>
      </c>
      <c r="BV195" s="11">
        <f t="shared" si="126"/>
        <v>392505.31833333324</v>
      </c>
      <c r="BX195" s="14">
        <f t="shared" si="121"/>
        <v>0</v>
      </c>
      <c r="BY195" s="14">
        <f t="shared" si="122"/>
        <v>0</v>
      </c>
      <c r="BZ195" s="14">
        <f t="shared" si="123"/>
        <v>1</v>
      </c>
      <c r="CA195" s="14">
        <f t="shared" si="124"/>
        <v>1</v>
      </c>
      <c r="CB195" s="8" t="str">
        <f t="shared" si="99"/>
        <v/>
      </c>
      <c r="CC195" s="8" t="str">
        <f t="shared" si="100"/>
        <v/>
      </c>
      <c r="CD195" s="8">
        <f t="shared" si="101"/>
        <v>392505.31833333324</v>
      </c>
      <c r="CE195" s="8">
        <f t="shared" si="102"/>
        <v>392505.31833333324</v>
      </c>
      <c r="CG195" s="11">
        <f t="shared" si="127"/>
        <v>392505.31833333324</v>
      </c>
      <c r="CH195" s="11">
        <f t="shared" si="128"/>
        <v>392505.31833333324</v>
      </c>
      <c r="CJ195" t="str">
        <f t="shared" si="118"/>
        <v/>
      </c>
      <c r="CK195">
        <f t="shared" si="119"/>
        <v>235.45609978004393</v>
      </c>
      <c r="CL195">
        <f t="shared" si="105"/>
        <v>235.45609978004393</v>
      </c>
      <c r="CM195">
        <f t="shared" si="106"/>
        <v>235.45609978004393</v>
      </c>
      <c r="CN195">
        <f t="shared" si="84"/>
        <v>90</v>
      </c>
      <c r="CO195">
        <f t="shared" si="84"/>
        <v>110</v>
      </c>
      <c r="CP195" s="8">
        <f t="shared" si="85"/>
        <v>392505.31833333324</v>
      </c>
      <c r="CQ195" s="8">
        <f t="shared" si="86"/>
        <v>392505.31833333324</v>
      </c>
    </row>
    <row r="196" spans="1:95" x14ac:dyDescent="0.25">
      <c r="A196">
        <v>1788</v>
      </c>
      <c r="B196" s="8">
        <f>'2 - Eltis SlaveAssessment'!BX196</f>
        <v>1189</v>
      </c>
      <c r="C196" s="8">
        <f>'2 - Eltis SlaveAssessment'!BY196</f>
        <v>1049</v>
      </c>
      <c r="D196" s="8">
        <f>'2 - Eltis SlaveAssessment'!AT196</f>
        <v>0</v>
      </c>
      <c r="E196" s="8">
        <f>'2 - Eltis SlaveAssessment'!AU196</f>
        <v>0</v>
      </c>
      <c r="F196" s="8">
        <f>'2 - Eltis SlaveAssessment'!AV196</f>
        <v>1189</v>
      </c>
      <c r="G196" s="8">
        <f>'2 - Eltis SlaveAssessment'!AW196</f>
        <v>1049</v>
      </c>
      <c r="H196" s="8">
        <f>'2 - Eltis SlaveAssessment'!BJ196+'2 - Eltis SlaveAssessment'!BL196+'2 - Eltis SlaveAssessment'!BN196+'2 - Eltis SlaveAssessment'!BP196+'2 - Eltis SlaveAssessment'!BR196</f>
        <v>0</v>
      </c>
      <c r="I196" s="8">
        <f>'2 - Eltis SlaveAssessment'!BK196+'2 - Eltis SlaveAssessment'!BM196+'2 - Eltis SlaveAssessment'!BO196+'2 - Eltis SlaveAssessment'!BQ196+'2 - Eltis SlaveAssessment'!BS196</f>
        <v>0</v>
      </c>
      <c r="J196" s="8">
        <f>'2 - Eltis SlaveAssessment'!N196+'2 - Eltis SlaveAssessment'!P196+'2 - Eltis SlaveAssessment'!R196+'2 - Eltis SlaveAssessment'!T196+'2 - Eltis SlaveAssessment'!V196+'2 - Eltis SlaveAssessment'!X196+'2 - Eltis SlaveAssessment'!Z196+'2 - Eltis SlaveAssessment'!AB196+'2 - Eltis SlaveAssessment'!AD196+'2 - Eltis SlaveAssessment'!AF196+'2 - Eltis SlaveAssessment'!AH196+'2 - Eltis SlaveAssessment'!AJ196+'2 - Eltis SlaveAssessment'!AL196+'2 - Eltis SlaveAssessment'!AN196+'2 - Eltis SlaveAssessment'!AP196+'2 - Eltis SlaveAssessment'!AR196+'2 - Eltis SlaveAssessment'!AX196+'2 - Eltis SlaveAssessment'!AZ196+'2 - Eltis SlaveAssessment'!BB196+'2 - Eltis SlaveAssessment'!BD196+'2 - Eltis SlaveAssessment'!BF196+'2 - Eltis SlaveAssessment'!BH196</f>
        <v>0</v>
      </c>
      <c r="K196" s="8">
        <f>'2 - Eltis SlaveAssessment'!O196+'2 - Eltis SlaveAssessment'!Q196+'2 - Eltis SlaveAssessment'!S196+'2 - Eltis SlaveAssessment'!U196+'2 - Eltis SlaveAssessment'!W196+'2 - Eltis SlaveAssessment'!Y196+'2 - Eltis SlaveAssessment'!AA196+'2 - Eltis SlaveAssessment'!AC196+'2 - Eltis SlaveAssessment'!AE196+'2 - Eltis SlaveAssessment'!AG196+'2 - Eltis SlaveAssessment'!AI196+'2 - Eltis SlaveAssessment'!AK196+'2 - Eltis SlaveAssessment'!AM196+'2 - Eltis SlaveAssessment'!AO196+'2 - Eltis SlaveAssessment'!AQ196+'2 - Eltis SlaveAssessment'!AS196+'2 - Eltis SlaveAssessment'!AY196+'2 - Eltis SlaveAssessment'!BA196+'2 - Eltis SlaveAssessment'!BC196+'2 - Eltis SlaveAssessment'!BE196+'2 - Eltis SlaveAssessment'!BG196+'2 - Eltis SlaveAssessment'!BI196</f>
        <v>0</v>
      </c>
      <c r="M196" s="8">
        <f>'1 - Eltis SlaveVoyages'!GF196</f>
        <v>1189</v>
      </c>
      <c r="N196" s="8">
        <f>'1 - Eltis SlaveVoyages'!GG196</f>
        <v>1049</v>
      </c>
      <c r="O196" s="8">
        <f>'1 - Eltis SlaveVoyages'!BZ196</f>
        <v>0</v>
      </c>
      <c r="P196" s="8">
        <f>'1 - Eltis SlaveVoyages'!CA196</f>
        <v>0</v>
      </c>
      <c r="Q196" s="8">
        <f>'1 - Eltis SlaveVoyages'!CB196</f>
        <v>1189</v>
      </c>
      <c r="R196" s="8">
        <f>'1 - Eltis SlaveVoyages'!CC196</f>
        <v>1049</v>
      </c>
      <c r="S196" s="8">
        <f>'1 - Eltis SlaveVoyages'!EL196+'1 - Eltis SlaveVoyages'!EN196+'1 - Eltis SlaveVoyages'!EP196+'1 - Eltis SlaveVoyages'!ER196+'1 - Eltis SlaveVoyages'!ET196</f>
        <v>0</v>
      </c>
      <c r="T196" s="8">
        <f>'1 - Eltis SlaveVoyages'!EM196+'1 - Eltis SlaveVoyages'!EO196+'1 - Eltis SlaveVoyages'!EQ196+'1 - Eltis SlaveVoyages'!ES196+'1 - Eltis SlaveVoyages'!EU196</f>
        <v>0</v>
      </c>
      <c r="U196" s="8">
        <f>'1 - Eltis SlaveVoyages'!BR196+'1 - Eltis SlaveVoyages'!BT196+'1 - Eltis SlaveVoyages'!BV196+'1 - Eltis SlaveVoyages'!CF196+'1 - Eltis SlaveVoyages'!CH196+'1 - Eltis SlaveVoyages'!CJ196+'1 - Eltis SlaveVoyages'!CL196+'1 - Eltis SlaveVoyages'!CN196+'1 - Eltis SlaveVoyages'!CP196+'1 - Eltis SlaveVoyages'!CR196+'1 - Eltis SlaveVoyages'!CT196+'1 - Eltis SlaveVoyages'!CV196+'1 - Eltis SlaveVoyages'!CX196+'1 - Eltis SlaveVoyages'!CZ196+'1 - Eltis SlaveVoyages'!DB196+'1 - Eltis SlaveVoyages'!DD196+'1 - Eltis SlaveVoyages'!DF196+'1 - Eltis SlaveVoyages'!DH196+'1 - Eltis SlaveVoyages'!DJ196+'1 - Eltis SlaveVoyages'!DL196+'1 - Eltis SlaveVoyages'!DN196+'1 - Eltis SlaveVoyages'!DP196+'1 - Eltis SlaveVoyages'!DR196+'1 - Eltis SlaveVoyages'!DT196+'1 - Eltis SlaveVoyages'!DV196+'1 - Eltis SlaveVoyages'!DX196+'1 - Eltis SlaveVoyages'!DZ196+'1 - Eltis SlaveVoyages'!EB196+'1 - Eltis SlaveVoyages'!ED196+'1 - Eltis SlaveVoyages'!EF196+'1 - Eltis SlaveVoyages'!EH196+'1 - Eltis SlaveVoyages'!EJ196+'1 - Eltis SlaveVoyages'!FP196+'1 - Eltis SlaveVoyages'!FT196+'1 - Eltis SlaveVoyages'!FV196</f>
        <v>0</v>
      </c>
      <c r="V196" s="8">
        <f>'1 - Eltis SlaveVoyages'!BS196+'1 - Eltis SlaveVoyages'!BU196+'1 - Eltis SlaveVoyages'!BW196+'1 - Eltis SlaveVoyages'!CG196+'1 - Eltis SlaveVoyages'!CI196+'1 - Eltis SlaveVoyages'!CK196+'1 - Eltis SlaveVoyages'!CM196+'1 - Eltis SlaveVoyages'!CO196+'1 - Eltis SlaveVoyages'!CQ196+'1 - Eltis SlaveVoyages'!CS196+'1 - Eltis SlaveVoyages'!CU196+'1 - Eltis SlaveVoyages'!CW196+'1 - Eltis SlaveVoyages'!CY196+'1 - Eltis SlaveVoyages'!DA196+'1 - Eltis SlaveVoyages'!DC196+'1 - Eltis SlaveVoyages'!DE196+'1 - Eltis SlaveVoyages'!DG196+'1 - Eltis SlaveVoyages'!DI196+'1 - Eltis SlaveVoyages'!DK196+'1 - Eltis SlaveVoyages'!DM196+'1 - Eltis SlaveVoyages'!DO196+'1 - Eltis SlaveVoyages'!DQ196+'1 - Eltis SlaveVoyages'!DS196+'1 - Eltis SlaveVoyages'!DU196+'1 - Eltis SlaveVoyages'!DW196+'1 - Eltis SlaveVoyages'!DY196+'1 - Eltis SlaveVoyages'!EA196+'1 - Eltis SlaveVoyages'!EC196+'1 - Eltis SlaveVoyages'!EE196+'1 - Eltis SlaveVoyages'!EG196+'1 - Eltis SlaveVoyages'!EI196+'1 - Eltis SlaveVoyages'!EK196+'1 - Eltis SlaveVoyages'!FQ196+'1 - Eltis SlaveVoyages'!FU196+'1 - Eltis SlaveVoyages'!FW196</f>
        <v>0</v>
      </c>
      <c r="AE196" s="11">
        <f t="shared" ref="AE196:AE237" si="129">X196+M196</f>
        <v>1189</v>
      </c>
      <c r="AG196" s="51">
        <f t="shared" si="69"/>
        <v>1189</v>
      </c>
      <c r="AH196" s="52">
        <f t="shared" si="70"/>
        <v>1049</v>
      </c>
      <c r="AI196" s="52">
        <f t="shared" si="71"/>
        <v>0</v>
      </c>
      <c r="AJ196" s="52">
        <f t="shared" si="72"/>
        <v>0</v>
      </c>
      <c r="AK196" s="52">
        <f t="shared" si="73"/>
        <v>1189</v>
      </c>
      <c r="AL196" s="52">
        <f t="shared" si="74"/>
        <v>1049</v>
      </c>
      <c r="AM196" s="52">
        <f t="shared" si="75"/>
        <v>0</v>
      </c>
      <c r="AN196" s="52">
        <f t="shared" si="76"/>
        <v>0</v>
      </c>
      <c r="AO196" s="52">
        <f t="shared" si="77"/>
        <v>0</v>
      </c>
      <c r="AP196" s="52">
        <f t="shared" si="78"/>
        <v>0</v>
      </c>
      <c r="AQ196" s="52">
        <f t="shared" si="79"/>
        <v>0</v>
      </c>
      <c r="AR196" s="56">
        <f t="shared" si="80"/>
        <v>0</v>
      </c>
      <c r="AT196" s="8">
        <f>IF('4 - Prijzen'!O200&gt;0,'4 - Prijzen'!O200,"")</f>
        <v>169.125</v>
      </c>
      <c r="AU196" s="8" t="str">
        <f>IF('4 - Prijzen'!P200&gt;0,'4 - Prijzen'!P200,"")</f>
        <v/>
      </c>
      <c r="AV196" s="8" t="str">
        <f>IF('4 - Prijzen'!BC200&gt;0,'4 - Prijzen'!BC200,"")</f>
        <v/>
      </c>
      <c r="AW196" s="8" t="str">
        <f>IF('4 - Prijzen'!BD200&gt;0,'4 - Prijzen'!BD200,"")</f>
        <v/>
      </c>
      <c r="AX196" s="8" t="str">
        <f>IF('4 - Prijzen'!BE200&gt;0,'4 - Prijzen'!BE200,"")</f>
        <v/>
      </c>
      <c r="AY196" s="8">
        <f>IF('4 - Prijzen'!BF200&gt;0,'4 - Prijzen'!BF200,"")</f>
        <v>678.3885543925669</v>
      </c>
      <c r="AZ196" s="8" t="str">
        <f>IF('4 - Prijzen'!BG200&gt;0,'4 - Prijzen'!BG200,"")</f>
        <v/>
      </c>
      <c r="BA196" s="8">
        <f>IF('4 - Prijzen'!BV200&gt;0,'4 - Prijzen'!BV200,"")</f>
        <v>493.375</v>
      </c>
      <c r="BB196" s="8" t="str">
        <f>IF('4 - Prijzen'!BW200&gt;0,'4 - Prijzen'!BW200,"")</f>
        <v/>
      </c>
      <c r="BC196" s="8">
        <f>'4 - Prijzen'!BX200</f>
        <v>698.96509176231996</v>
      </c>
      <c r="BE196" s="11">
        <f t="shared" si="87"/>
        <v>169.125</v>
      </c>
      <c r="BF196" s="73">
        <v>300</v>
      </c>
      <c r="BG196" s="11">
        <f t="shared" si="96"/>
        <v>493.375</v>
      </c>
      <c r="BH196" s="11"/>
      <c r="BI196" s="87">
        <f t="shared" si="82"/>
        <v>0.629</v>
      </c>
      <c r="BJ196" s="87">
        <f t="shared" si="83"/>
        <v>0.66666666666666663</v>
      </c>
      <c r="BK196" s="84">
        <f t="shared" si="81"/>
        <v>0.8763333333333333</v>
      </c>
      <c r="BL196" s="89"/>
      <c r="BM196" s="8">
        <f t="shared" si="112"/>
        <v>176221.541375</v>
      </c>
      <c r="BN196" s="8">
        <f t="shared" si="113"/>
        <v>0</v>
      </c>
      <c r="BO196" s="8">
        <f t="shared" si="114"/>
        <v>176221.541375</v>
      </c>
      <c r="BP196" s="8">
        <f t="shared" si="115"/>
        <v>0</v>
      </c>
      <c r="BS196" s="8">
        <f t="shared" si="98"/>
        <v>453546.64529166667</v>
      </c>
      <c r="BU196" s="11">
        <f t="shared" si="125"/>
        <v>0</v>
      </c>
      <c r="BV196" s="11">
        <f t="shared" si="126"/>
        <v>277325.1039166667</v>
      </c>
      <c r="BX196" s="14">
        <f t="shared" si="121"/>
        <v>0</v>
      </c>
      <c r="BY196" s="14">
        <f t="shared" si="122"/>
        <v>0</v>
      </c>
      <c r="BZ196" s="14">
        <f t="shared" si="123"/>
        <v>1</v>
      </c>
      <c r="CA196" s="14">
        <f t="shared" si="124"/>
        <v>1</v>
      </c>
      <c r="CB196" s="8" t="str">
        <f t="shared" si="99"/>
        <v/>
      </c>
      <c r="CC196" s="8" t="str">
        <f t="shared" si="100"/>
        <v/>
      </c>
      <c r="CD196" s="8">
        <f t="shared" si="101"/>
        <v>277325.1039166667</v>
      </c>
      <c r="CE196" s="8">
        <f t="shared" si="102"/>
        <v>277325.1039166667</v>
      </c>
      <c r="CG196" s="11">
        <f t="shared" si="127"/>
        <v>277325.1039166667</v>
      </c>
      <c r="CH196" s="11">
        <f t="shared" si="128"/>
        <v>277325.1039166667</v>
      </c>
      <c r="CJ196" t="str">
        <f t="shared" si="118"/>
        <v/>
      </c>
      <c r="CK196">
        <f t="shared" si="119"/>
        <v>233.24230775161203</v>
      </c>
      <c r="CL196">
        <f t="shared" si="105"/>
        <v>233.24230775161203</v>
      </c>
      <c r="CM196">
        <f t="shared" si="106"/>
        <v>233.24230775161203</v>
      </c>
      <c r="CN196">
        <f t="shared" si="84"/>
        <v>90</v>
      </c>
      <c r="CO196">
        <f t="shared" si="84"/>
        <v>110</v>
      </c>
      <c r="CP196" s="8">
        <f t="shared" si="85"/>
        <v>277325.1039166667</v>
      </c>
      <c r="CQ196" s="8">
        <f t="shared" si="86"/>
        <v>277325.1039166667</v>
      </c>
    </row>
    <row r="197" spans="1:95" x14ac:dyDescent="0.25">
      <c r="A197">
        <v>1789</v>
      </c>
      <c r="B197" s="8">
        <f>'2 - Eltis SlaveAssessment'!BX197</f>
        <v>1219</v>
      </c>
      <c r="C197" s="8">
        <f>'2 - Eltis SlaveAssessment'!BY197</f>
        <v>946</v>
      </c>
      <c r="D197" s="8">
        <f>'2 - Eltis SlaveAssessment'!AT197</f>
        <v>0</v>
      </c>
      <c r="E197" s="8">
        <f>'2 - Eltis SlaveAssessment'!AU197</f>
        <v>0</v>
      </c>
      <c r="F197" s="8">
        <f>'2 - Eltis SlaveAssessment'!AV197</f>
        <v>1219</v>
      </c>
      <c r="G197" s="8">
        <f>'2 - Eltis SlaveAssessment'!AW197</f>
        <v>946</v>
      </c>
      <c r="H197" s="8">
        <f>'2 - Eltis SlaveAssessment'!BJ197+'2 - Eltis SlaveAssessment'!BL197+'2 - Eltis SlaveAssessment'!BN197+'2 - Eltis SlaveAssessment'!BP197+'2 - Eltis SlaveAssessment'!BR197</f>
        <v>0</v>
      </c>
      <c r="I197" s="8">
        <f>'2 - Eltis SlaveAssessment'!BK197+'2 - Eltis SlaveAssessment'!BM197+'2 - Eltis SlaveAssessment'!BO197+'2 - Eltis SlaveAssessment'!BQ197+'2 - Eltis SlaveAssessment'!BS197</f>
        <v>0</v>
      </c>
      <c r="J197" s="8">
        <f>'2 - Eltis SlaveAssessment'!N197+'2 - Eltis SlaveAssessment'!P197+'2 - Eltis SlaveAssessment'!R197+'2 - Eltis SlaveAssessment'!T197+'2 - Eltis SlaveAssessment'!V197+'2 - Eltis SlaveAssessment'!X197+'2 - Eltis SlaveAssessment'!Z197+'2 - Eltis SlaveAssessment'!AB197+'2 - Eltis SlaveAssessment'!AD197+'2 - Eltis SlaveAssessment'!AF197+'2 - Eltis SlaveAssessment'!AH197+'2 - Eltis SlaveAssessment'!AJ197+'2 - Eltis SlaveAssessment'!AL197+'2 - Eltis SlaveAssessment'!AN197+'2 - Eltis SlaveAssessment'!AP197+'2 - Eltis SlaveAssessment'!AR197+'2 - Eltis SlaveAssessment'!AX197+'2 - Eltis SlaveAssessment'!AZ197+'2 - Eltis SlaveAssessment'!BB197+'2 - Eltis SlaveAssessment'!BD197+'2 - Eltis SlaveAssessment'!BF197+'2 - Eltis SlaveAssessment'!BH197</f>
        <v>0</v>
      </c>
      <c r="K197" s="8">
        <f>'2 - Eltis SlaveAssessment'!O197+'2 - Eltis SlaveAssessment'!Q197+'2 - Eltis SlaveAssessment'!S197+'2 - Eltis SlaveAssessment'!U197+'2 - Eltis SlaveAssessment'!W197+'2 - Eltis SlaveAssessment'!Y197+'2 - Eltis SlaveAssessment'!AA197+'2 - Eltis SlaveAssessment'!AC197+'2 - Eltis SlaveAssessment'!AE197+'2 - Eltis SlaveAssessment'!AG197+'2 - Eltis SlaveAssessment'!AI197+'2 - Eltis SlaveAssessment'!AK197+'2 - Eltis SlaveAssessment'!AM197+'2 - Eltis SlaveAssessment'!AO197+'2 - Eltis SlaveAssessment'!AQ197+'2 - Eltis SlaveAssessment'!AS197+'2 - Eltis SlaveAssessment'!AY197+'2 - Eltis SlaveAssessment'!BA197+'2 - Eltis SlaveAssessment'!BC197+'2 - Eltis SlaveAssessment'!BE197+'2 - Eltis SlaveAssessment'!BG197+'2 - Eltis SlaveAssessment'!BI197</f>
        <v>0</v>
      </c>
      <c r="M197" s="8">
        <f>'1 - Eltis SlaveVoyages'!GF197</f>
        <v>1251</v>
      </c>
      <c r="N197" s="8">
        <f>'1 - Eltis SlaveVoyages'!GG197</f>
        <v>978</v>
      </c>
      <c r="O197" s="8">
        <f>'1 - Eltis SlaveVoyages'!BZ197</f>
        <v>0</v>
      </c>
      <c r="P197" s="8">
        <f>'1 - Eltis SlaveVoyages'!CA197</f>
        <v>0</v>
      </c>
      <c r="Q197" s="8">
        <f>'1 - Eltis SlaveVoyages'!CB197</f>
        <v>1251</v>
      </c>
      <c r="R197" s="8">
        <f>'1 - Eltis SlaveVoyages'!CC197</f>
        <v>978</v>
      </c>
      <c r="S197" s="8">
        <f>'1 - Eltis SlaveVoyages'!EL197+'1 - Eltis SlaveVoyages'!EN197+'1 - Eltis SlaveVoyages'!EP197+'1 - Eltis SlaveVoyages'!ER197+'1 - Eltis SlaveVoyages'!ET197</f>
        <v>0</v>
      </c>
      <c r="T197" s="8">
        <f>'1 - Eltis SlaveVoyages'!EM197+'1 - Eltis SlaveVoyages'!EO197+'1 - Eltis SlaveVoyages'!EQ197+'1 - Eltis SlaveVoyages'!ES197+'1 - Eltis SlaveVoyages'!EU197</f>
        <v>0</v>
      </c>
      <c r="U197" s="8">
        <f>'1 - Eltis SlaveVoyages'!BR197+'1 - Eltis SlaveVoyages'!BT197+'1 - Eltis SlaveVoyages'!BV197+'1 - Eltis SlaveVoyages'!CF197+'1 - Eltis SlaveVoyages'!CH197+'1 - Eltis SlaveVoyages'!CJ197+'1 - Eltis SlaveVoyages'!CL197+'1 - Eltis SlaveVoyages'!CN197+'1 - Eltis SlaveVoyages'!CP197+'1 - Eltis SlaveVoyages'!CR197+'1 - Eltis SlaveVoyages'!CT197+'1 - Eltis SlaveVoyages'!CV197+'1 - Eltis SlaveVoyages'!CX197+'1 - Eltis SlaveVoyages'!CZ197+'1 - Eltis SlaveVoyages'!DB197+'1 - Eltis SlaveVoyages'!DD197+'1 - Eltis SlaveVoyages'!DF197+'1 - Eltis SlaveVoyages'!DH197+'1 - Eltis SlaveVoyages'!DJ197+'1 - Eltis SlaveVoyages'!DL197+'1 - Eltis SlaveVoyages'!DN197+'1 - Eltis SlaveVoyages'!DP197+'1 - Eltis SlaveVoyages'!DR197+'1 - Eltis SlaveVoyages'!DT197+'1 - Eltis SlaveVoyages'!DV197+'1 - Eltis SlaveVoyages'!DX197+'1 - Eltis SlaveVoyages'!DZ197+'1 - Eltis SlaveVoyages'!EB197+'1 - Eltis SlaveVoyages'!ED197+'1 - Eltis SlaveVoyages'!EF197+'1 - Eltis SlaveVoyages'!EH197+'1 - Eltis SlaveVoyages'!EJ197+'1 - Eltis SlaveVoyages'!FP197+'1 - Eltis SlaveVoyages'!FT197+'1 - Eltis SlaveVoyages'!FV197</f>
        <v>0</v>
      </c>
      <c r="V197" s="8">
        <f>'1 - Eltis SlaveVoyages'!BS197+'1 - Eltis SlaveVoyages'!BU197+'1 - Eltis SlaveVoyages'!BW197+'1 - Eltis SlaveVoyages'!CG197+'1 - Eltis SlaveVoyages'!CI197+'1 - Eltis SlaveVoyages'!CK197+'1 - Eltis SlaveVoyages'!CM197+'1 - Eltis SlaveVoyages'!CO197+'1 - Eltis SlaveVoyages'!CQ197+'1 - Eltis SlaveVoyages'!CS197+'1 - Eltis SlaveVoyages'!CU197+'1 - Eltis SlaveVoyages'!CW197+'1 - Eltis SlaveVoyages'!CY197+'1 - Eltis SlaveVoyages'!DA197+'1 - Eltis SlaveVoyages'!DC197+'1 - Eltis SlaveVoyages'!DE197+'1 - Eltis SlaveVoyages'!DG197+'1 - Eltis SlaveVoyages'!DI197+'1 - Eltis SlaveVoyages'!DK197+'1 - Eltis SlaveVoyages'!DM197+'1 - Eltis SlaveVoyages'!DO197+'1 - Eltis SlaveVoyages'!DQ197+'1 - Eltis SlaveVoyages'!DS197+'1 - Eltis SlaveVoyages'!DU197+'1 - Eltis SlaveVoyages'!DW197+'1 - Eltis SlaveVoyages'!DY197+'1 - Eltis SlaveVoyages'!EA197+'1 - Eltis SlaveVoyages'!EC197+'1 - Eltis SlaveVoyages'!EE197+'1 - Eltis SlaveVoyages'!EG197+'1 - Eltis SlaveVoyages'!EI197+'1 - Eltis SlaveVoyages'!EK197+'1 - Eltis SlaveVoyages'!FQ197+'1 - Eltis SlaveVoyages'!FU197+'1 - Eltis SlaveVoyages'!FW197</f>
        <v>0</v>
      </c>
      <c r="AE197" s="11">
        <f t="shared" si="129"/>
        <v>1251</v>
      </c>
      <c r="AG197" s="51">
        <f t="shared" ref="AG197:AG237" si="130">IF(X197&gt;0,(M197+X197),B197)</f>
        <v>1219</v>
      </c>
      <c r="AH197" s="52">
        <f t="shared" ref="AH197:AH237" si="131">IF(AA197&gt;0,(N197+AA197),C197)</f>
        <v>946</v>
      </c>
      <c r="AI197" s="52">
        <f t="shared" ref="AI197:AI237" si="132">IF(X197&gt;0,O197,D197)</f>
        <v>0</v>
      </c>
      <c r="AJ197" s="52">
        <f t="shared" ref="AJ197:AJ237" si="133">IF(AA197&gt;0,P197,E197)</f>
        <v>0</v>
      </c>
      <c r="AK197" s="52">
        <f t="shared" ref="AK197:AK237" si="134">IF(X197&gt;0,Q197,F197)</f>
        <v>1219</v>
      </c>
      <c r="AL197" s="52">
        <f t="shared" ref="AL197:AL237" si="135">IF(AA197&gt;0,R197,G197)</f>
        <v>946</v>
      </c>
      <c r="AM197" s="52">
        <f t="shared" ref="AM197:AM237" si="136">IF(X197&gt;0,S197,H197)</f>
        <v>0</v>
      </c>
      <c r="AN197" s="52">
        <f t="shared" ref="AN197:AN237" si="137">IF(AA197&gt;0,T197,I197)</f>
        <v>0</v>
      </c>
      <c r="AO197" s="52">
        <f t="shared" ref="AO197:AO237" si="138">IF(X197&gt;0,(X197+U197),J197)</f>
        <v>0</v>
      </c>
      <c r="AP197" s="52">
        <f t="shared" ref="AP197:AP237" si="139">IF(AA197&gt;0,(AA197+V197),K197)</f>
        <v>0</v>
      </c>
      <c r="AQ197" s="52">
        <f t="shared" ref="AQ197:AQ237" si="140">AG197-AI197-AK197-AM197-AO197</f>
        <v>0</v>
      </c>
      <c r="AR197" s="56">
        <f t="shared" ref="AR197:AR237" si="141">AH197-AJ197-AL197-AN197-AP197</f>
        <v>0</v>
      </c>
      <c r="AT197" s="8">
        <f>IF('4 - Prijzen'!O201&gt;0,'4 - Prijzen'!O201,"")</f>
        <v>167.33333333333334</v>
      </c>
      <c r="AU197" s="8" t="str">
        <f>IF('4 - Prijzen'!P201&gt;0,'4 - Prijzen'!P201,"")</f>
        <v/>
      </c>
      <c r="AV197" s="8" t="str">
        <f>IF('4 - Prijzen'!BC201&gt;0,'4 - Prijzen'!BC201,"")</f>
        <v/>
      </c>
      <c r="AW197" s="8" t="str">
        <f>IF('4 - Prijzen'!BD201&gt;0,'4 - Prijzen'!BD201,"")</f>
        <v/>
      </c>
      <c r="AX197" s="8" t="str">
        <f>IF('4 - Prijzen'!BE201&gt;0,'4 - Prijzen'!BE201,"")</f>
        <v/>
      </c>
      <c r="AY197" s="8">
        <f>IF('4 - Prijzen'!BF201&gt;0,'4 - Prijzen'!BF201,"")</f>
        <v>685.61094204389451</v>
      </c>
      <c r="AZ197" s="8" t="str">
        <f>IF('4 - Prijzen'!BG201&gt;0,'4 - Prijzen'!BG201,"")</f>
        <v/>
      </c>
      <c r="BA197" s="8">
        <f>IF('4 - Prijzen'!BV201&gt;0,'4 - Prijzen'!BV201,"")</f>
        <v>493.375</v>
      </c>
      <c r="BB197" s="8" t="str">
        <f>IF('4 - Prijzen'!BW201&gt;0,'4 - Prijzen'!BW201,"")</f>
        <v/>
      </c>
      <c r="BC197" s="8">
        <f>'4 - Prijzen'!BX201</f>
        <v>698.96509176231996</v>
      </c>
      <c r="BE197" s="11">
        <f t="shared" si="87"/>
        <v>167.33333333333334</v>
      </c>
      <c r="BF197" s="73">
        <v>300</v>
      </c>
      <c r="BG197" s="11">
        <f t="shared" si="96"/>
        <v>493.375</v>
      </c>
      <c r="BH197" s="11"/>
      <c r="BI197" s="87">
        <f t="shared" si="82"/>
        <v>0.629</v>
      </c>
      <c r="BJ197" s="87">
        <f t="shared" si="83"/>
        <v>0.66666666666666663</v>
      </c>
      <c r="BK197" s="84">
        <f t="shared" ref="BK197:BK228" si="142">(1*BI197)+((1-(1*BI197))*BJ197)</f>
        <v>0.8763333333333333</v>
      </c>
      <c r="BL197" s="89"/>
      <c r="BM197" s="8">
        <f t="shared" si="112"/>
        <v>178753.88911111112</v>
      </c>
      <c r="BN197" s="8">
        <f t="shared" si="113"/>
        <v>0</v>
      </c>
      <c r="BO197" s="8">
        <f t="shared" si="114"/>
        <v>178753.88911111112</v>
      </c>
      <c r="BP197" s="8">
        <f t="shared" si="115"/>
        <v>0</v>
      </c>
      <c r="BS197" s="8">
        <f t="shared" si="98"/>
        <v>409013.46658333333</v>
      </c>
      <c r="BU197" s="11">
        <f t="shared" si="125"/>
        <v>0</v>
      </c>
      <c r="BV197" s="11">
        <f t="shared" si="126"/>
        <v>230259.57747222221</v>
      </c>
      <c r="BX197" s="14">
        <f t="shared" si="121"/>
        <v>0</v>
      </c>
      <c r="BY197" s="14">
        <f t="shared" si="122"/>
        <v>0</v>
      </c>
      <c r="BZ197" s="14">
        <f t="shared" si="123"/>
        <v>1</v>
      </c>
      <c r="CA197" s="14">
        <f t="shared" si="124"/>
        <v>1</v>
      </c>
      <c r="CB197" s="8" t="str">
        <f t="shared" si="99"/>
        <v/>
      </c>
      <c r="CC197" s="8" t="str">
        <f t="shared" si="100"/>
        <v/>
      </c>
      <c r="CD197" s="8">
        <f t="shared" si="101"/>
        <v>230259.57747222221</v>
      </c>
      <c r="CE197" s="8">
        <f t="shared" si="102"/>
        <v>230259.57747222221</v>
      </c>
      <c r="CG197" s="11">
        <f t="shared" si="127"/>
        <v>230259.57747222221</v>
      </c>
      <c r="CH197" s="11">
        <f t="shared" si="128"/>
        <v>230259.57747222221</v>
      </c>
      <c r="CJ197" t="str">
        <f t="shared" si="118"/>
        <v/>
      </c>
      <c r="CK197">
        <f t="shared" si="119"/>
        <v>188.89218824628566</v>
      </c>
      <c r="CL197">
        <f t="shared" si="105"/>
        <v>188.89218824628566</v>
      </c>
      <c r="CM197">
        <f t="shared" si="106"/>
        <v>188.89218824628566</v>
      </c>
      <c r="CN197">
        <f t="shared" si="84"/>
        <v>90</v>
      </c>
      <c r="CO197">
        <f t="shared" si="84"/>
        <v>110</v>
      </c>
      <c r="CP197" s="8">
        <f t="shared" si="85"/>
        <v>230259.57747222221</v>
      </c>
      <c r="CQ197" s="8">
        <f t="shared" si="86"/>
        <v>230259.57747222221</v>
      </c>
    </row>
    <row r="198" spans="1:95" x14ac:dyDescent="0.25">
      <c r="A198">
        <v>1790</v>
      </c>
      <c r="B198" s="8">
        <f>'2 - Eltis SlaveAssessment'!BX198</f>
        <v>1945</v>
      </c>
      <c r="C198" s="8">
        <f>'2 - Eltis SlaveAssessment'!BY198</f>
        <v>1391</v>
      </c>
      <c r="D198" s="8">
        <f>'2 - Eltis SlaveAssessment'!AT198</f>
        <v>0</v>
      </c>
      <c r="E198" s="8">
        <f>'2 - Eltis SlaveAssessment'!AU198</f>
        <v>0</v>
      </c>
      <c r="F198" s="8">
        <f>'2 - Eltis SlaveAssessment'!AV198</f>
        <v>1945</v>
      </c>
      <c r="G198" s="8">
        <f>'2 - Eltis SlaveAssessment'!AW198</f>
        <v>1391</v>
      </c>
      <c r="H198" s="8">
        <f>'2 - Eltis SlaveAssessment'!BJ198+'2 - Eltis SlaveAssessment'!BL198+'2 - Eltis SlaveAssessment'!BN198+'2 - Eltis SlaveAssessment'!BP198+'2 - Eltis SlaveAssessment'!BR198</f>
        <v>0</v>
      </c>
      <c r="I198" s="8">
        <f>'2 - Eltis SlaveAssessment'!BK198+'2 - Eltis SlaveAssessment'!BM198+'2 - Eltis SlaveAssessment'!BO198+'2 - Eltis SlaveAssessment'!BQ198+'2 - Eltis SlaveAssessment'!BS198</f>
        <v>0</v>
      </c>
      <c r="J198" s="8">
        <f>'2 - Eltis SlaveAssessment'!N198+'2 - Eltis SlaveAssessment'!P198+'2 - Eltis SlaveAssessment'!R198+'2 - Eltis SlaveAssessment'!T198+'2 - Eltis SlaveAssessment'!V198+'2 - Eltis SlaveAssessment'!X198+'2 - Eltis SlaveAssessment'!Z198+'2 - Eltis SlaveAssessment'!AB198+'2 - Eltis SlaveAssessment'!AD198+'2 - Eltis SlaveAssessment'!AF198+'2 - Eltis SlaveAssessment'!AH198+'2 - Eltis SlaveAssessment'!AJ198+'2 - Eltis SlaveAssessment'!AL198+'2 - Eltis SlaveAssessment'!AN198+'2 - Eltis SlaveAssessment'!AP198+'2 - Eltis SlaveAssessment'!AR198+'2 - Eltis SlaveAssessment'!AX198+'2 - Eltis SlaveAssessment'!AZ198+'2 - Eltis SlaveAssessment'!BB198+'2 - Eltis SlaveAssessment'!BD198+'2 - Eltis SlaveAssessment'!BF198+'2 - Eltis SlaveAssessment'!BH198</f>
        <v>0</v>
      </c>
      <c r="K198" s="8">
        <f>'2 - Eltis SlaveAssessment'!O198+'2 - Eltis SlaveAssessment'!Q198+'2 - Eltis SlaveAssessment'!S198+'2 - Eltis SlaveAssessment'!U198+'2 - Eltis SlaveAssessment'!W198+'2 - Eltis SlaveAssessment'!Y198+'2 - Eltis SlaveAssessment'!AA198+'2 - Eltis SlaveAssessment'!AC198+'2 - Eltis SlaveAssessment'!AE198+'2 - Eltis SlaveAssessment'!AG198+'2 - Eltis SlaveAssessment'!AI198+'2 - Eltis SlaveAssessment'!AK198+'2 - Eltis SlaveAssessment'!AM198+'2 - Eltis SlaveAssessment'!AO198+'2 - Eltis SlaveAssessment'!AQ198+'2 - Eltis SlaveAssessment'!AS198+'2 - Eltis SlaveAssessment'!AY198+'2 - Eltis SlaveAssessment'!BA198+'2 - Eltis SlaveAssessment'!BC198+'2 - Eltis SlaveAssessment'!BE198+'2 - Eltis SlaveAssessment'!BG198+'2 - Eltis SlaveAssessment'!BI198</f>
        <v>0</v>
      </c>
      <c r="M198" s="8">
        <f>'1 - Eltis SlaveVoyages'!GF198</f>
        <v>1321</v>
      </c>
      <c r="N198" s="8">
        <f>'1 - Eltis SlaveVoyages'!GG198</f>
        <v>1120</v>
      </c>
      <c r="O198" s="8">
        <f>'1 - Eltis SlaveVoyages'!BZ198</f>
        <v>0</v>
      </c>
      <c r="P198" s="8">
        <f>'1 - Eltis SlaveVoyages'!CA198</f>
        <v>0</v>
      </c>
      <c r="Q198" s="8">
        <f>'1 - Eltis SlaveVoyages'!CB198</f>
        <v>1321</v>
      </c>
      <c r="R198" s="8">
        <f>'1 - Eltis SlaveVoyages'!CC198</f>
        <v>1120</v>
      </c>
      <c r="S198" s="8">
        <f>'1 - Eltis SlaveVoyages'!EL198+'1 - Eltis SlaveVoyages'!EN198+'1 - Eltis SlaveVoyages'!EP198+'1 - Eltis SlaveVoyages'!ER198+'1 - Eltis SlaveVoyages'!ET198</f>
        <v>0</v>
      </c>
      <c r="T198" s="8">
        <f>'1 - Eltis SlaveVoyages'!EM198+'1 - Eltis SlaveVoyages'!EO198+'1 - Eltis SlaveVoyages'!EQ198+'1 - Eltis SlaveVoyages'!ES198+'1 - Eltis SlaveVoyages'!EU198</f>
        <v>0</v>
      </c>
      <c r="U198" s="8">
        <f>'1 - Eltis SlaveVoyages'!BR198+'1 - Eltis SlaveVoyages'!BT198+'1 - Eltis SlaveVoyages'!BV198+'1 - Eltis SlaveVoyages'!CF198+'1 - Eltis SlaveVoyages'!CH198+'1 - Eltis SlaveVoyages'!CJ198+'1 - Eltis SlaveVoyages'!CL198+'1 - Eltis SlaveVoyages'!CN198+'1 - Eltis SlaveVoyages'!CP198+'1 - Eltis SlaveVoyages'!CR198+'1 - Eltis SlaveVoyages'!CT198+'1 - Eltis SlaveVoyages'!CV198+'1 - Eltis SlaveVoyages'!CX198+'1 - Eltis SlaveVoyages'!CZ198+'1 - Eltis SlaveVoyages'!DB198+'1 - Eltis SlaveVoyages'!DD198+'1 - Eltis SlaveVoyages'!DF198+'1 - Eltis SlaveVoyages'!DH198+'1 - Eltis SlaveVoyages'!DJ198+'1 - Eltis SlaveVoyages'!DL198+'1 - Eltis SlaveVoyages'!DN198+'1 - Eltis SlaveVoyages'!DP198+'1 - Eltis SlaveVoyages'!DR198+'1 - Eltis SlaveVoyages'!DT198+'1 - Eltis SlaveVoyages'!DV198+'1 - Eltis SlaveVoyages'!DX198+'1 - Eltis SlaveVoyages'!DZ198+'1 - Eltis SlaveVoyages'!EB198+'1 - Eltis SlaveVoyages'!ED198+'1 - Eltis SlaveVoyages'!EF198+'1 - Eltis SlaveVoyages'!EH198+'1 - Eltis SlaveVoyages'!EJ198+'1 - Eltis SlaveVoyages'!FP198+'1 - Eltis SlaveVoyages'!FT198+'1 - Eltis SlaveVoyages'!FV198</f>
        <v>0</v>
      </c>
      <c r="V198" s="8">
        <f>'1 - Eltis SlaveVoyages'!BS198+'1 - Eltis SlaveVoyages'!BU198+'1 - Eltis SlaveVoyages'!BW198+'1 - Eltis SlaveVoyages'!CG198+'1 - Eltis SlaveVoyages'!CI198+'1 - Eltis SlaveVoyages'!CK198+'1 - Eltis SlaveVoyages'!CM198+'1 - Eltis SlaveVoyages'!CO198+'1 - Eltis SlaveVoyages'!CQ198+'1 - Eltis SlaveVoyages'!CS198+'1 - Eltis SlaveVoyages'!CU198+'1 - Eltis SlaveVoyages'!CW198+'1 - Eltis SlaveVoyages'!CY198+'1 - Eltis SlaveVoyages'!DA198+'1 - Eltis SlaveVoyages'!DC198+'1 - Eltis SlaveVoyages'!DE198+'1 - Eltis SlaveVoyages'!DG198+'1 - Eltis SlaveVoyages'!DI198+'1 - Eltis SlaveVoyages'!DK198+'1 - Eltis SlaveVoyages'!DM198+'1 - Eltis SlaveVoyages'!DO198+'1 - Eltis SlaveVoyages'!DQ198+'1 - Eltis SlaveVoyages'!DS198+'1 - Eltis SlaveVoyages'!DU198+'1 - Eltis SlaveVoyages'!DW198+'1 - Eltis SlaveVoyages'!DY198+'1 - Eltis SlaveVoyages'!EA198+'1 - Eltis SlaveVoyages'!EC198+'1 - Eltis SlaveVoyages'!EE198+'1 - Eltis SlaveVoyages'!EG198+'1 - Eltis SlaveVoyages'!EI198+'1 - Eltis SlaveVoyages'!EK198+'1 - Eltis SlaveVoyages'!FQ198+'1 - Eltis SlaveVoyages'!FU198+'1 - Eltis SlaveVoyages'!FW198</f>
        <v>0</v>
      </c>
      <c r="AE198" s="11">
        <f t="shared" si="129"/>
        <v>1321</v>
      </c>
      <c r="AG198" s="51">
        <f t="shared" si="130"/>
        <v>1945</v>
      </c>
      <c r="AH198" s="52">
        <f t="shared" si="131"/>
        <v>1391</v>
      </c>
      <c r="AI198" s="52">
        <f t="shared" si="132"/>
        <v>0</v>
      </c>
      <c r="AJ198" s="52">
        <f t="shared" si="133"/>
        <v>0</v>
      </c>
      <c r="AK198" s="52">
        <f t="shared" si="134"/>
        <v>1945</v>
      </c>
      <c r="AL198" s="52">
        <f t="shared" si="135"/>
        <v>1391</v>
      </c>
      <c r="AM198" s="52">
        <f t="shared" si="136"/>
        <v>0</v>
      </c>
      <c r="AN198" s="52">
        <f t="shared" si="137"/>
        <v>0</v>
      </c>
      <c r="AO198" s="52">
        <f t="shared" si="138"/>
        <v>0</v>
      </c>
      <c r="AP198" s="52">
        <f t="shared" si="139"/>
        <v>0</v>
      </c>
      <c r="AQ198" s="52">
        <f t="shared" si="140"/>
        <v>0</v>
      </c>
      <c r="AR198" s="56">
        <f t="shared" si="141"/>
        <v>0</v>
      </c>
      <c r="AT198" s="8">
        <f>IF('4 - Prijzen'!O202&gt;0,'4 - Prijzen'!O202,"")</f>
        <v>171.28571428571428</v>
      </c>
      <c r="AU198" s="8" t="str">
        <f>IF('4 - Prijzen'!P202&gt;0,'4 - Prijzen'!P202,"")</f>
        <v/>
      </c>
      <c r="AV198" s="8" t="str">
        <f>IF('4 - Prijzen'!BC202&gt;0,'4 - Prijzen'!BC202,"")</f>
        <v/>
      </c>
      <c r="AW198" s="8" t="str">
        <f>IF('4 - Prijzen'!BD202&gt;0,'4 - Prijzen'!BD202,"")</f>
        <v/>
      </c>
      <c r="AX198" s="8" t="str">
        <f>IF('4 - Prijzen'!BE202&gt;0,'4 - Prijzen'!BE202,"")</f>
        <v/>
      </c>
      <c r="AY198" s="8">
        <f>IF('4 - Prijzen'!BF202&gt;0,'4 - Prijzen'!BF202,"")</f>
        <v>673.31576717339124</v>
      </c>
      <c r="AZ198" s="8" t="str">
        <f>IF('4 - Prijzen'!BG202&gt;0,'4 - Prijzen'!BG202,"")</f>
        <v/>
      </c>
      <c r="BA198" s="8">
        <f>IF('4 - Prijzen'!BV202&gt;0,'4 - Prijzen'!BV202,"")</f>
        <v>490.28571428571428</v>
      </c>
      <c r="BB198" s="8" t="str">
        <f>IF('4 - Prijzen'!BW202&gt;0,'4 - Prijzen'!BW202,"")</f>
        <v/>
      </c>
      <c r="BC198" s="8">
        <f>'4 - Prijzen'!BX202</f>
        <v>694.82853047431774</v>
      </c>
      <c r="BE198" s="11">
        <f t="shared" si="87"/>
        <v>171.28571428571428</v>
      </c>
      <c r="BF198" s="73">
        <v>300</v>
      </c>
      <c r="BG198" s="11">
        <f t="shared" si="96"/>
        <v>490.28571428571428</v>
      </c>
      <c r="BH198" s="11"/>
      <c r="BI198" s="87">
        <f t="shared" ref="BI198:BI228" si="143">BI197</f>
        <v>0.629</v>
      </c>
      <c r="BJ198" s="87">
        <f t="shared" ref="BJ198:BJ228" si="144">BJ197</f>
        <v>0.66666666666666663</v>
      </c>
      <c r="BK198" s="84">
        <f t="shared" si="142"/>
        <v>0.8763333333333333</v>
      </c>
      <c r="BL198" s="89"/>
      <c r="BM198" s="8">
        <f t="shared" si="112"/>
        <v>291951.0759523809</v>
      </c>
      <c r="BN198" s="8">
        <f t="shared" si="113"/>
        <v>0</v>
      </c>
      <c r="BO198" s="8">
        <f t="shared" si="114"/>
        <v>291951.0759523809</v>
      </c>
      <c r="BP198" s="8">
        <f t="shared" si="115"/>
        <v>0</v>
      </c>
      <c r="BS198" s="8">
        <f t="shared" si="98"/>
        <v>597648.31657142856</v>
      </c>
      <c r="BU198" s="11">
        <f t="shared" si="125"/>
        <v>0</v>
      </c>
      <c r="BV198" s="11">
        <f t="shared" si="126"/>
        <v>305697.24061904766</v>
      </c>
      <c r="BX198" s="14">
        <f t="shared" si="121"/>
        <v>0</v>
      </c>
      <c r="BY198" s="14">
        <f t="shared" si="122"/>
        <v>0</v>
      </c>
      <c r="BZ198" s="14">
        <f t="shared" si="123"/>
        <v>1</v>
      </c>
      <c r="CA198" s="14">
        <f t="shared" si="124"/>
        <v>1</v>
      </c>
      <c r="CB198" s="8" t="str">
        <f t="shared" si="99"/>
        <v/>
      </c>
      <c r="CC198" s="8" t="str">
        <f t="shared" si="100"/>
        <v/>
      </c>
      <c r="CD198" s="8">
        <f t="shared" si="101"/>
        <v>305697.24061904766</v>
      </c>
      <c r="CE198" s="8">
        <f t="shared" si="102"/>
        <v>305697.24061904766</v>
      </c>
      <c r="CG198" s="11">
        <f t="shared" si="127"/>
        <v>305697.24061904766</v>
      </c>
      <c r="CH198" s="11">
        <f t="shared" si="128"/>
        <v>305697.24061904766</v>
      </c>
      <c r="CJ198" t="str">
        <f t="shared" si="118"/>
        <v/>
      </c>
      <c r="CK198">
        <f t="shared" si="119"/>
        <v>157.17081779899624</v>
      </c>
      <c r="CL198">
        <f t="shared" si="105"/>
        <v>157.17081779899624</v>
      </c>
      <c r="CM198">
        <f t="shared" si="106"/>
        <v>157.17081779899624</v>
      </c>
      <c r="CN198">
        <f t="shared" ref="CN198:CO237" si="145">CN197</f>
        <v>90</v>
      </c>
      <c r="CO198">
        <f t="shared" si="145"/>
        <v>110</v>
      </c>
      <c r="CP198" s="8">
        <f t="shared" ref="CP198:CP237" si="146">IF(CG198,MIN(CG198:CH198),CN198*AG198)</f>
        <v>305697.24061904766</v>
      </c>
      <c r="CQ198" s="8">
        <f t="shared" ref="CQ198:CQ237" si="147">IF(CG198,MAX(CG198:CH198),CO198*AG198)</f>
        <v>305697.24061904766</v>
      </c>
    </row>
    <row r="199" spans="1:95" x14ac:dyDescent="0.25">
      <c r="A199">
        <v>1791</v>
      </c>
      <c r="B199" s="8">
        <f>'2 - Eltis SlaveAssessment'!BX199</f>
        <v>2234</v>
      </c>
      <c r="C199" s="8">
        <f>'2 - Eltis SlaveAssessment'!BY199</f>
        <v>1991</v>
      </c>
      <c r="D199" s="8">
        <f>'2 - Eltis SlaveAssessment'!AT199</f>
        <v>0</v>
      </c>
      <c r="E199" s="8">
        <f>'2 - Eltis SlaveAssessment'!AU199</f>
        <v>0</v>
      </c>
      <c r="F199" s="8">
        <f>'2 - Eltis SlaveAssessment'!AV199</f>
        <v>2054</v>
      </c>
      <c r="G199" s="8">
        <f>'2 - Eltis SlaveAssessment'!AW199</f>
        <v>1826</v>
      </c>
      <c r="H199" s="8">
        <f>'2 - Eltis SlaveAssessment'!BJ199+'2 - Eltis SlaveAssessment'!BL199+'2 - Eltis SlaveAssessment'!BN199+'2 - Eltis SlaveAssessment'!BP199+'2 - Eltis SlaveAssessment'!BR199</f>
        <v>0</v>
      </c>
      <c r="I199" s="8">
        <f>'2 - Eltis SlaveAssessment'!BK199+'2 - Eltis SlaveAssessment'!BM199+'2 - Eltis SlaveAssessment'!BO199+'2 - Eltis SlaveAssessment'!BQ199+'2 - Eltis SlaveAssessment'!BS199</f>
        <v>0</v>
      </c>
      <c r="J199" s="8">
        <f>'2 - Eltis SlaveAssessment'!N199+'2 - Eltis SlaveAssessment'!P199+'2 - Eltis SlaveAssessment'!R199+'2 - Eltis SlaveAssessment'!T199+'2 - Eltis SlaveAssessment'!V199+'2 - Eltis SlaveAssessment'!X199+'2 - Eltis SlaveAssessment'!Z199+'2 - Eltis SlaveAssessment'!AB199+'2 - Eltis SlaveAssessment'!AD199+'2 - Eltis SlaveAssessment'!AF199+'2 - Eltis SlaveAssessment'!AH199+'2 - Eltis SlaveAssessment'!AJ199+'2 - Eltis SlaveAssessment'!AL199+'2 - Eltis SlaveAssessment'!AN199+'2 - Eltis SlaveAssessment'!AP199+'2 - Eltis SlaveAssessment'!AR199+'2 - Eltis SlaveAssessment'!AX199+'2 - Eltis SlaveAssessment'!AZ199+'2 - Eltis SlaveAssessment'!BB199+'2 - Eltis SlaveAssessment'!BD199+'2 - Eltis SlaveAssessment'!BF199+'2 - Eltis SlaveAssessment'!BH199</f>
        <v>180</v>
      </c>
      <c r="K199" s="8">
        <f>'2 - Eltis SlaveAssessment'!O199+'2 - Eltis SlaveAssessment'!Q199+'2 - Eltis SlaveAssessment'!S199+'2 - Eltis SlaveAssessment'!U199+'2 - Eltis SlaveAssessment'!W199+'2 - Eltis SlaveAssessment'!Y199+'2 - Eltis SlaveAssessment'!AA199+'2 - Eltis SlaveAssessment'!AC199+'2 - Eltis SlaveAssessment'!AE199+'2 - Eltis SlaveAssessment'!AG199+'2 - Eltis SlaveAssessment'!AI199+'2 - Eltis SlaveAssessment'!AK199+'2 - Eltis SlaveAssessment'!AM199+'2 - Eltis SlaveAssessment'!AO199+'2 - Eltis SlaveAssessment'!AQ199+'2 - Eltis SlaveAssessment'!AS199+'2 - Eltis SlaveAssessment'!AY199+'2 - Eltis SlaveAssessment'!BA199+'2 - Eltis SlaveAssessment'!BC199+'2 - Eltis SlaveAssessment'!BE199+'2 - Eltis SlaveAssessment'!BG199+'2 - Eltis SlaveAssessment'!BI199</f>
        <v>165</v>
      </c>
      <c r="M199" s="8">
        <f>'1 - Eltis SlaveVoyages'!GF199</f>
        <v>1598</v>
      </c>
      <c r="N199" s="8">
        <f>'1 - Eltis SlaveVoyages'!GG199</f>
        <v>1420</v>
      </c>
      <c r="O199" s="8">
        <f>'1 - Eltis SlaveVoyages'!BZ199</f>
        <v>0</v>
      </c>
      <c r="P199" s="8">
        <f>'1 - Eltis SlaveVoyages'!CA199</f>
        <v>0</v>
      </c>
      <c r="Q199" s="8">
        <f>'1 - Eltis SlaveVoyages'!CB199</f>
        <v>1418</v>
      </c>
      <c r="R199" s="8">
        <f>'1 - Eltis SlaveVoyages'!CC199</f>
        <v>1255</v>
      </c>
      <c r="S199" s="8">
        <f>'1 - Eltis SlaveVoyages'!EL199+'1 - Eltis SlaveVoyages'!EN199+'1 - Eltis SlaveVoyages'!EP199+'1 - Eltis SlaveVoyages'!ER199+'1 - Eltis SlaveVoyages'!ET199</f>
        <v>0</v>
      </c>
      <c r="T199" s="8">
        <f>'1 - Eltis SlaveVoyages'!EM199+'1 - Eltis SlaveVoyages'!EO199+'1 - Eltis SlaveVoyages'!EQ199+'1 - Eltis SlaveVoyages'!ES199+'1 - Eltis SlaveVoyages'!EU199</f>
        <v>0</v>
      </c>
      <c r="U199" s="8">
        <f>'1 - Eltis SlaveVoyages'!BR199+'1 - Eltis SlaveVoyages'!BT199+'1 - Eltis SlaveVoyages'!BV199+'1 - Eltis SlaveVoyages'!CF199+'1 - Eltis SlaveVoyages'!CH199+'1 - Eltis SlaveVoyages'!CJ199+'1 - Eltis SlaveVoyages'!CL199+'1 - Eltis SlaveVoyages'!CN199+'1 - Eltis SlaveVoyages'!CP199+'1 - Eltis SlaveVoyages'!CR199+'1 - Eltis SlaveVoyages'!CT199+'1 - Eltis SlaveVoyages'!CV199+'1 - Eltis SlaveVoyages'!CX199+'1 - Eltis SlaveVoyages'!CZ199+'1 - Eltis SlaveVoyages'!DB199+'1 - Eltis SlaveVoyages'!DD199+'1 - Eltis SlaveVoyages'!DF199+'1 - Eltis SlaveVoyages'!DH199+'1 - Eltis SlaveVoyages'!DJ199+'1 - Eltis SlaveVoyages'!DL199+'1 - Eltis SlaveVoyages'!DN199+'1 - Eltis SlaveVoyages'!DP199+'1 - Eltis SlaveVoyages'!DR199+'1 - Eltis SlaveVoyages'!DT199+'1 - Eltis SlaveVoyages'!DV199+'1 - Eltis SlaveVoyages'!DX199+'1 - Eltis SlaveVoyages'!DZ199+'1 - Eltis SlaveVoyages'!EB199+'1 - Eltis SlaveVoyages'!ED199+'1 - Eltis SlaveVoyages'!EF199+'1 - Eltis SlaveVoyages'!EH199+'1 - Eltis SlaveVoyages'!EJ199+'1 - Eltis SlaveVoyages'!FP199+'1 - Eltis SlaveVoyages'!FT199+'1 - Eltis SlaveVoyages'!FV199</f>
        <v>180</v>
      </c>
      <c r="V199" s="8">
        <f>'1 - Eltis SlaveVoyages'!BS199+'1 - Eltis SlaveVoyages'!BU199+'1 - Eltis SlaveVoyages'!BW199+'1 - Eltis SlaveVoyages'!CG199+'1 - Eltis SlaveVoyages'!CI199+'1 - Eltis SlaveVoyages'!CK199+'1 - Eltis SlaveVoyages'!CM199+'1 - Eltis SlaveVoyages'!CO199+'1 - Eltis SlaveVoyages'!CQ199+'1 - Eltis SlaveVoyages'!CS199+'1 - Eltis SlaveVoyages'!CU199+'1 - Eltis SlaveVoyages'!CW199+'1 - Eltis SlaveVoyages'!CY199+'1 - Eltis SlaveVoyages'!DA199+'1 - Eltis SlaveVoyages'!DC199+'1 - Eltis SlaveVoyages'!DE199+'1 - Eltis SlaveVoyages'!DG199+'1 - Eltis SlaveVoyages'!DI199+'1 - Eltis SlaveVoyages'!DK199+'1 - Eltis SlaveVoyages'!DM199+'1 - Eltis SlaveVoyages'!DO199+'1 - Eltis SlaveVoyages'!DQ199+'1 - Eltis SlaveVoyages'!DS199+'1 - Eltis SlaveVoyages'!DU199+'1 - Eltis SlaveVoyages'!DW199+'1 - Eltis SlaveVoyages'!DY199+'1 - Eltis SlaveVoyages'!EA199+'1 - Eltis SlaveVoyages'!EC199+'1 - Eltis SlaveVoyages'!EE199+'1 - Eltis SlaveVoyages'!EG199+'1 - Eltis SlaveVoyages'!EI199+'1 - Eltis SlaveVoyages'!EK199+'1 - Eltis SlaveVoyages'!FQ199+'1 - Eltis SlaveVoyages'!FU199+'1 - Eltis SlaveVoyages'!FW199</f>
        <v>165</v>
      </c>
      <c r="AE199" s="11">
        <f t="shared" si="129"/>
        <v>1598</v>
      </c>
      <c r="AG199" s="51">
        <f t="shared" si="130"/>
        <v>2234</v>
      </c>
      <c r="AH199" s="52">
        <f t="shared" si="131"/>
        <v>1991</v>
      </c>
      <c r="AI199" s="52">
        <f t="shared" si="132"/>
        <v>0</v>
      </c>
      <c r="AJ199" s="52">
        <f t="shared" si="133"/>
        <v>0</v>
      </c>
      <c r="AK199" s="52">
        <f t="shared" si="134"/>
        <v>2054</v>
      </c>
      <c r="AL199" s="52">
        <f t="shared" si="135"/>
        <v>1826</v>
      </c>
      <c r="AM199" s="52">
        <f t="shared" si="136"/>
        <v>0</v>
      </c>
      <c r="AN199" s="52">
        <f t="shared" si="137"/>
        <v>0</v>
      </c>
      <c r="AO199" s="52">
        <f t="shared" si="138"/>
        <v>180</v>
      </c>
      <c r="AP199" s="52">
        <f t="shared" si="139"/>
        <v>165</v>
      </c>
      <c r="AQ199" s="52">
        <f t="shared" si="140"/>
        <v>0</v>
      </c>
      <c r="AR199" s="56">
        <f t="shared" si="141"/>
        <v>0</v>
      </c>
      <c r="AT199" s="8">
        <f>IF('4 - Prijzen'!O203&gt;0,'4 - Prijzen'!O203,"")</f>
        <v>171.28571428571428</v>
      </c>
      <c r="AU199" s="8" t="str">
        <f>IF('4 - Prijzen'!P203&gt;0,'4 - Prijzen'!P203,"")</f>
        <v/>
      </c>
      <c r="AV199" s="8" t="str">
        <f>IF('4 - Prijzen'!BC203&gt;0,'4 - Prijzen'!BC203,"")</f>
        <v/>
      </c>
      <c r="AW199" s="8" t="str">
        <f>IF('4 - Prijzen'!BD203&gt;0,'4 - Prijzen'!BD203,"")</f>
        <v/>
      </c>
      <c r="AX199" s="8">
        <f>IF('4 - Prijzen'!BE203&gt;0,'4 - Prijzen'!BE203,"")</f>
        <v>351.34610272318537</v>
      </c>
      <c r="AY199" s="8">
        <f>IF('4 - Prijzen'!BF203&gt;0,'4 - Prijzen'!BF203,"")</f>
        <v>671.77617319357375</v>
      </c>
      <c r="AZ199" s="8" t="str">
        <f>IF('4 - Prijzen'!BG203&gt;0,'4 - Prijzen'!BG203,"")</f>
        <v/>
      </c>
      <c r="BA199" s="8">
        <f>IF('4 - Prijzen'!BV203&gt;0,'4 - Prijzen'!BV203,"")</f>
        <v>490.28571428571428</v>
      </c>
      <c r="BB199" s="8" t="str">
        <f>IF('4 - Prijzen'!BW203&gt;0,'4 - Prijzen'!BW203,"")</f>
        <v/>
      </c>
      <c r="BC199" s="8">
        <f>'4 - Prijzen'!BX203</f>
        <v>489.90733872727264</v>
      </c>
      <c r="BE199" s="11">
        <f t="shared" si="87"/>
        <v>171.28571428571428</v>
      </c>
      <c r="BF199" s="73">
        <v>351</v>
      </c>
      <c r="BG199" s="11">
        <f t="shared" si="96"/>
        <v>490.28571428571428</v>
      </c>
      <c r="BH199" s="11"/>
      <c r="BI199" s="87">
        <f t="shared" si="143"/>
        <v>0.629</v>
      </c>
      <c r="BJ199" s="87">
        <f t="shared" si="144"/>
        <v>0.66666666666666663</v>
      </c>
      <c r="BK199" s="84">
        <f t="shared" si="142"/>
        <v>0.8763333333333333</v>
      </c>
      <c r="BL199" s="89"/>
      <c r="BM199" s="8">
        <f t="shared" si="112"/>
        <v>335330.95304761903</v>
      </c>
      <c r="BN199" s="8">
        <f t="shared" si="113"/>
        <v>0</v>
      </c>
      <c r="BO199" s="8">
        <f t="shared" si="114"/>
        <v>308312.34447619045</v>
      </c>
      <c r="BP199" s="8">
        <f t="shared" si="115"/>
        <v>27018.608571428569</v>
      </c>
      <c r="BS199" s="8">
        <f t="shared" si="98"/>
        <v>784547.68228571431</v>
      </c>
      <c r="BU199" s="11">
        <f t="shared" si="125"/>
        <v>0</v>
      </c>
      <c r="BV199" s="11">
        <f t="shared" si="126"/>
        <v>476235.33780952386</v>
      </c>
      <c r="BX199" s="14">
        <f t="shared" si="121"/>
        <v>0</v>
      </c>
      <c r="BY199" s="14">
        <f t="shared" si="122"/>
        <v>0</v>
      </c>
      <c r="BZ199" s="14">
        <f t="shared" si="123"/>
        <v>0.91942703670546111</v>
      </c>
      <c r="CA199" s="14">
        <f t="shared" si="124"/>
        <v>0.91712707182320441</v>
      </c>
      <c r="CB199" s="8" t="str">
        <f t="shared" si="99"/>
        <v/>
      </c>
      <c r="CC199" s="8" t="str">
        <f t="shared" si="100"/>
        <v/>
      </c>
      <c r="CD199" s="8">
        <f t="shared" si="101"/>
        <v>517969.69068474986</v>
      </c>
      <c r="CE199" s="8">
        <f t="shared" si="102"/>
        <v>519268.65146701096</v>
      </c>
      <c r="CG199" s="11">
        <f t="shared" si="127"/>
        <v>517969.69068474986</v>
      </c>
      <c r="CH199" s="11">
        <f t="shared" si="128"/>
        <v>519268.65146701096</v>
      </c>
      <c r="CJ199" t="str">
        <f t="shared" si="118"/>
        <v/>
      </c>
      <c r="CK199">
        <f t="shared" si="119"/>
        <v>231.85751597347803</v>
      </c>
      <c r="CL199">
        <f t="shared" si="105"/>
        <v>231.857515973478</v>
      </c>
      <c r="CM199">
        <f t="shared" si="106"/>
        <v>232.43896663697893</v>
      </c>
      <c r="CN199">
        <f t="shared" si="145"/>
        <v>90</v>
      </c>
      <c r="CO199">
        <f t="shared" si="145"/>
        <v>110</v>
      </c>
      <c r="CP199" s="8">
        <f t="shared" si="146"/>
        <v>517969.69068474986</v>
      </c>
      <c r="CQ199" s="8">
        <f t="shared" si="147"/>
        <v>519268.65146701096</v>
      </c>
    </row>
    <row r="200" spans="1:95" x14ac:dyDescent="0.25">
      <c r="A200">
        <v>1792</v>
      </c>
      <c r="B200" s="8">
        <f>'2 - Eltis SlaveAssessment'!BX200</f>
        <v>1828</v>
      </c>
      <c r="C200" s="8">
        <f>'2 - Eltis SlaveAssessment'!BY200</f>
        <v>1630</v>
      </c>
      <c r="D200" s="8">
        <f>'2 - Eltis SlaveAssessment'!AT200</f>
        <v>0</v>
      </c>
      <c r="E200" s="8">
        <f>'2 - Eltis SlaveAssessment'!AU200</f>
        <v>0</v>
      </c>
      <c r="F200" s="8">
        <f>'2 - Eltis SlaveAssessment'!AV200</f>
        <v>1525</v>
      </c>
      <c r="G200" s="8">
        <f>'2 - Eltis SlaveAssessment'!AW200</f>
        <v>1352</v>
      </c>
      <c r="H200" s="8">
        <f>'2 - Eltis SlaveAssessment'!BJ200+'2 - Eltis SlaveAssessment'!BL200+'2 - Eltis SlaveAssessment'!BN200+'2 - Eltis SlaveAssessment'!BP200+'2 - Eltis SlaveAssessment'!BR200</f>
        <v>0</v>
      </c>
      <c r="I200" s="8">
        <f>'2 - Eltis SlaveAssessment'!BK200+'2 - Eltis SlaveAssessment'!BM200+'2 - Eltis SlaveAssessment'!BO200+'2 - Eltis SlaveAssessment'!BQ200+'2 - Eltis SlaveAssessment'!BS200</f>
        <v>0</v>
      </c>
      <c r="J200" s="8">
        <f>'2 - Eltis SlaveAssessment'!N200+'2 - Eltis SlaveAssessment'!P200+'2 - Eltis SlaveAssessment'!R200+'2 - Eltis SlaveAssessment'!T200+'2 - Eltis SlaveAssessment'!V200+'2 - Eltis SlaveAssessment'!X200+'2 - Eltis SlaveAssessment'!Z200+'2 - Eltis SlaveAssessment'!AB200+'2 - Eltis SlaveAssessment'!AD200+'2 - Eltis SlaveAssessment'!AF200+'2 - Eltis SlaveAssessment'!AH200+'2 - Eltis SlaveAssessment'!AJ200+'2 - Eltis SlaveAssessment'!AL200+'2 - Eltis SlaveAssessment'!AN200+'2 - Eltis SlaveAssessment'!AP200+'2 - Eltis SlaveAssessment'!AR200+'2 - Eltis SlaveAssessment'!AX200+'2 - Eltis SlaveAssessment'!AZ200+'2 - Eltis SlaveAssessment'!BB200+'2 - Eltis SlaveAssessment'!BD200+'2 - Eltis SlaveAssessment'!BF200+'2 - Eltis SlaveAssessment'!BH200</f>
        <v>303</v>
      </c>
      <c r="K200" s="8">
        <f>'2 - Eltis SlaveAssessment'!O200+'2 - Eltis SlaveAssessment'!Q200+'2 - Eltis SlaveAssessment'!S200+'2 - Eltis SlaveAssessment'!U200+'2 - Eltis SlaveAssessment'!W200+'2 - Eltis SlaveAssessment'!Y200+'2 - Eltis SlaveAssessment'!AA200+'2 - Eltis SlaveAssessment'!AC200+'2 - Eltis SlaveAssessment'!AE200+'2 - Eltis SlaveAssessment'!AG200+'2 - Eltis SlaveAssessment'!AI200+'2 - Eltis SlaveAssessment'!AK200+'2 - Eltis SlaveAssessment'!AM200+'2 - Eltis SlaveAssessment'!AO200+'2 - Eltis SlaveAssessment'!AQ200+'2 - Eltis SlaveAssessment'!AS200+'2 - Eltis SlaveAssessment'!AY200+'2 - Eltis SlaveAssessment'!BA200+'2 - Eltis SlaveAssessment'!BC200+'2 - Eltis SlaveAssessment'!BE200+'2 - Eltis SlaveAssessment'!BG200+'2 - Eltis SlaveAssessment'!BI200</f>
        <v>278</v>
      </c>
      <c r="M200" s="8">
        <f>'1 - Eltis SlaveVoyages'!GF200</f>
        <v>1833</v>
      </c>
      <c r="N200" s="8">
        <f>'1 - Eltis SlaveVoyages'!GG200</f>
        <v>1636</v>
      </c>
      <c r="O200" s="8">
        <f>'1 - Eltis SlaveVoyages'!BZ200</f>
        <v>0</v>
      </c>
      <c r="P200" s="8">
        <f>'1 - Eltis SlaveVoyages'!CA200</f>
        <v>0</v>
      </c>
      <c r="Q200" s="8">
        <f>'1 - Eltis SlaveVoyages'!CB200</f>
        <v>1530</v>
      </c>
      <c r="R200" s="8">
        <f>'1 - Eltis SlaveVoyages'!CC200</f>
        <v>1357</v>
      </c>
      <c r="S200" s="8">
        <f>'1 - Eltis SlaveVoyages'!EL200+'1 - Eltis SlaveVoyages'!EN200+'1 - Eltis SlaveVoyages'!EP200+'1 - Eltis SlaveVoyages'!ER200+'1 - Eltis SlaveVoyages'!ET200</f>
        <v>0</v>
      </c>
      <c r="T200" s="8">
        <f>'1 - Eltis SlaveVoyages'!EM200+'1 - Eltis SlaveVoyages'!EO200+'1 - Eltis SlaveVoyages'!EQ200+'1 - Eltis SlaveVoyages'!ES200+'1 - Eltis SlaveVoyages'!EU200</f>
        <v>0</v>
      </c>
      <c r="U200" s="8">
        <f>'1 - Eltis SlaveVoyages'!BR200+'1 - Eltis SlaveVoyages'!BT200+'1 - Eltis SlaveVoyages'!BV200+'1 - Eltis SlaveVoyages'!CF200+'1 - Eltis SlaveVoyages'!CH200+'1 - Eltis SlaveVoyages'!CJ200+'1 - Eltis SlaveVoyages'!CL200+'1 - Eltis SlaveVoyages'!CN200+'1 - Eltis SlaveVoyages'!CP200+'1 - Eltis SlaveVoyages'!CR200+'1 - Eltis SlaveVoyages'!CT200+'1 - Eltis SlaveVoyages'!CV200+'1 - Eltis SlaveVoyages'!CX200+'1 - Eltis SlaveVoyages'!CZ200+'1 - Eltis SlaveVoyages'!DB200+'1 - Eltis SlaveVoyages'!DD200+'1 - Eltis SlaveVoyages'!DF200+'1 - Eltis SlaveVoyages'!DH200+'1 - Eltis SlaveVoyages'!DJ200+'1 - Eltis SlaveVoyages'!DL200+'1 - Eltis SlaveVoyages'!DN200+'1 - Eltis SlaveVoyages'!DP200+'1 - Eltis SlaveVoyages'!DR200+'1 - Eltis SlaveVoyages'!DT200+'1 - Eltis SlaveVoyages'!DV200+'1 - Eltis SlaveVoyages'!DX200+'1 - Eltis SlaveVoyages'!DZ200+'1 - Eltis SlaveVoyages'!EB200+'1 - Eltis SlaveVoyages'!ED200+'1 - Eltis SlaveVoyages'!EF200+'1 - Eltis SlaveVoyages'!EH200+'1 - Eltis SlaveVoyages'!EJ200+'1 - Eltis SlaveVoyages'!FP200+'1 - Eltis SlaveVoyages'!FT200+'1 - Eltis SlaveVoyages'!FV200</f>
        <v>303</v>
      </c>
      <c r="V200" s="8">
        <f>'1 - Eltis SlaveVoyages'!BS200+'1 - Eltis SlaveVoyages'!BU200+'1 - Eltis SlaveVoyages'!BW200+'1 - Eltis SlaveVoyages'!CG200+'1 - Eltis SlaveVoyages'!CI200+'1 - Eltis SlaveVoyages'!CK200+'1 - Eltis SlaveVoyages'!CM200+'1 - Eltis SlaveVoyages'!CO200+'1 - Eltis SlaveVoyages'!CQ200+'1 - Eltis SlaveVoyages'!CS200+'1 - Eltis SlaveVoyages'!CU200+'1 - Eltis SlaveVoyages'!CW200+'1 - Eltis SlaveVoyages'!CY200+'1 - Eltis SlaveVoyages'!DA200+'1 - Eltis SlaveVoyages'!DC200+'1 - Eltis SlaveVoyages'!DE200+'1 - Eltis SlaveVoyages'!DG200+'1 - Eltis SlaveVoyages'!DI200+'1 - Eltis SlaveVoyages'!DK200+'1 - Eltis SlaveVoyages'!DM200+'1 - Eltis SlaveVoyages'!DO200+'1 - Eltis SlaveVoyages'!DQ200+'1 - Eltis SlaveVoyages'!DS200+'1 - Eltis SlaveVoyages'!DU200+'1 - Eltis SlaveVoyages'!DW200+'1 - Eltis SlaveVoyages'!DY200+'1 - Eltis SlaveVoyages'!EA200+'1 - Eltis SlaveVoyages'!EC200+'1 - Eltis SlaveVoyages'!EE200+'1 - Eltis SlaveVoyages'!EG200+'1 - Eltis SlaveVoyages'!EI200+'1 - Eltis SlaveVoyages'!EK200+'1 - Eltis SlaveVoyages'!FQ200+'1 - Eltis SlaveVoyages'!FU200+'1 - Eltis SlaveVoyages'!FW200</f>
        <v>279</v>
      </c>
      <c r="AE200" s="11">
        <f t="shared" si="129"/>
        <v>1833</v>
      </c>
      <c r="AG200" s="51">
        <f t="shared" si="130"/>
        <v>1828</v>
      </c>
      <c r="AH200" s="52">
        <f t="shared" si="131"/>
        <v>1630</v>
      </c>
      <c r="AI200" s="52">
        <f t="shared" si="132"/>
        <v>0</v>
      </c>
      <c r="AJ200" s="52">
        <f t="shared" si="133"/>
        <v>0</v>
      </c>
      <c r="AK200" s="52">
        <f t="shared" si="134"/>
        <v>1525</v>
      </c>
      <c r="AL200" s="52">
        <f t="shared" si="135"/>
        <v>1352</v>
      </c>
      <c r="AM200" s="52">
        <f t="shared" si="136"/>
        <v>0</v>
      </c>
      <c r="AN200" s="52">
        <f t="shared" si="137"/>
        <v>0</v>
      </c>
      <c r="AO200" s="52">
        <f t="shared" si="138"/>
        <v>303</v>
      </c>
      <c r="AP200" s="52">
        <f t="shared" si="139"/>
        <v>278</v>
      </c>
      <c r="AQ200" s="52">
        <f t="shared" si="140"/>
        <v>0</v>
      </c>
      <c r="AR200" s="56">
        <f t="shared" si="141"/>
        <v>0</v>
      </c>
      <c r="AT200" s="8">
        <f>IF('4 - Prijzen'!O204&gt;0,'4 - Prijzen'!O204,"")</f>
        <v>171.28571428571428</v>
      </c>
      <c r="AU200" s="8" t="str">
        <f>IF('4 - Prijzen'!P204&gt;0,'4 - Prijzen'!P204,"")</f>
        <v/>
      </c>
      <c r="AV200" s="8" t="str">
        <f>IF('4 - Prijzen'!BC204&gt;0,'4 - Prijzen'!BC204,"")</f>
        <v/>
      </c>
      <c r="AW200" s="8" t="str">
        <f>IF('4 - Prijzen'!BD204&gt;0,'4 - Prijzen'!BD204,"")</f>
        <v/>
      </c>
      <c r="AX200" s="8">
        <f>IF('4 - Prijzen'!BE204&gt;0,'4 - Prijzen'!BE204,"")</f>
        <v>351.34610272318537</v>
      </c>
      <c r="AY200" s="8">
        <f>IF('4 - Prijzen'!BF204&gt;0,'4 - Prijzen'!BF204,"")</f>
        <v>660.44986079428168</v>
      </c>
      <c r="AZ200" s="8" t="str">
        <f>IF('4 - Prijzen'!BG204&gt;0,'4 - Prijzen'!BG204,"")</f>
        <v/>
      </c>
      <c r="BA200" s="8">
        <f>IF('4 - Prijzen'!BV204&gt;0,'4 - Prijzen'!BV204,"")</f>
        <v>490.28571428571428</v>
      </c>
      <c r="BB200" s="8" t="str">
        <f>IF('4 - Prijzen'!BW204&gt;0,'4 - Prijzen'!BW204,"")</f>
        <v/>
      </c>
      <c r="BC200" s="8">
        <f>'4 - Prijzen'!BX204</f>
        <v>489.90733872727264</v>
      </c>
      <c r="BE200" s="11">
        <f t="shared" si="87"/>
        <v>171.28571428571428</v>
      </c>
      <c r="BF200" s="73">
        <v>351</v>
      </c>
      <c r="BG200" s="11">
        <f t="shared" si="96"/>
        <v>490.28571428571428</v>
      </c>
      <c r="BH200" s="11"/>
      <c r="BI200" s="87">
        <f t="shared" si="143"/>
        <v>0.629</v>
      </c>
      <c r="BJ200" s="87">
        <f t="shared" si="144"/>
        <v>0.66666666666666663</v>
      </c>
      <c r="BK200" s="84">
        <f t="shared" si="142"/>
        <v>0.8763333333333333</v>
      </c>
      <c r="BL200" s="89"/>
      <c r="BM200" s="8">
        <f t="shared" si="112"/>
        <v>274388.98038095236</v>
      </c>
      <c r="BN200" s="8">
        <f t="shared" si="113"/>
        <v>0</v>
      </c>
      <c r="BO200" s="8">
        <f t="shared" si="114"/>
        <v>228907.65595238091</v>
      </c>
      <c r="BP200" s="8">
        <f t="shared" si="115"/>
        <v>45481.324428571425</v>
      </c>
      <c r="BS200" s="8">
        <f t="shared" si="98"/>
        <v>580891.82171428564</v>
      </c>
      <c r="BU200" s="11">
        <f t="shared" si="125"/>
        <v>0</v>
      </c>
      <c r="BV200" s="11">
        <f t="shared" si="126"/>
        <v>351984.16576190473</v>
      </c>
      <c r="BX200" s="14">
        <f t="shared" si="121"/>
        <v>0</v>
      </c>
      <c r="BY200" s="14">
        <f t="shared" si="122"/>
        <v>0</v>
      </c>
      <c r="BZ200" s="14">
        <f t="shared" si="123"/>
        <v>0.83424507658643321</v>
      </c>
      <c r="CA200" s="14">
        <f t="shared" si="124"/>
        <v>0.82944785276073618</v>
      </c>
      <c r="CB200" s="8" t="str">
        <f t="shared" si="99"/>
        <v/>
      </c>
      <c r="CC200" s="8" t="str">
        <f t="shared" si="100"/>
        <v/>
      </c>
      <c r="CD200" s="8">
        <f t="shared" si="101"/>
        <v>421919.38033623731</v>
      </c>
      <c r="CE200" s="8">
        <f t="shared" si="102"/>
        <v>424359.60813010705</v>
      </c>
      <c r="CG200" s="11">
        <f t="shared" si="127"/>
        <v>421919.38033623731</v>
      </c>
      <c r="CH200" s="11">
        <f t="shared" si="128"/>
        <v>424359.60813010705</v>
      </c>
      <c r="CJ200" t="str">
        <f t="shared" si="118"/>
        <v/>
      </c>
      <c r="CK200">
        <f t="shared" si="119"/>
        <v>230.80928902419981</v>
      </c>
      <c r="CL200">
        <f t="shared" si="105"/>
        <v>230.80928902419984</v>
      </c>
      <c r="CM200">
        <f t="shared" si="106"/>
        <v>232.14420576045242</v>
      </c>
      <c r="CN200">
        <f t="shared" si="145"/>
        <v>90</v>
      </c>
      <c r="CO200">
        <f t="shared" si="145"/>
        <v>110</v>
      </c>
      <c r="CP200" s="8">
        <f t="shared" si="146"/>
        <v>421919.38033623731</v>
      </c>
      <c r="CQ200" s="8">
        <f t="shared" si="147"/>
        <v>424359.60813010705</v>
      </c>
    </row>
    <row r="201" spans="1:95" x14ac:dyDescent="0.25">
      <c r="A201">
        <v>1793</v>
      </c>
      <c r="B201" s="8">
        <f>'2 - Eltis SlaveAssessment'!BX201</f>
        <v>2925</v>
      </c>
      <c r="C201" s="8">
        <f>'2 - Eltis SlaveAssessment'!BY201</f>
        <v>2595</v>
      </c>
      <c r="D201" s="8">
        <f>'2 - Eltis SlaveAssessment'!AT201</f>
        <v>0</v>
      </c>
      <c r="E201" s="8">
        <f>'2 - Eltis SlaveAssessment'!AU201</f>
        <v>0</v>
      </c>
      <c r="F201" s="8">
        <f>'2 - Eltis SlaveAssessment'!AV201</f>
        <v>2585</v>
      </c>
      <c r="G201" s="8">
        <f>'2 - Eltis SlaveAssessment'!AW201</f>
        <v>2301</v>
      </c>
      <c r="H201" s="8">
        <f>'2 - Eltis SlaveAssessment'!BJ201+'2 - Eltis SlaveAssessment'!BL201+'2 - Eltis SlaveAssessment'!BN201+'2 - Eltis SlaveAssessment'!BP201+'2 - Eltis SlaveAssessment'!BR201</f>
        <v>0</v>
      </c>
      <c r="I201" s="8">
        <f>'2 - Eltis SlaveAssessment'!BK201+'2 - Eltis SlaveAssessment'!BM201+'2 - Eltis SlaveAssessment'!BO201+'2 - Eltis SlaveAssessment'!BQ201+'2 - Eltis SlaveAssessment'!BS201</f>
        <v>0</v>
      </c>
      <c r="J201" s="8">
        <f>'2 - Eltis SlaveAssessment'!N201+'2 - Eltis SlaveAssessment'!P201+'2 - Eltis SlaveAssessment'!R201+'2 - Eltis SlaveAssessment'!T201+'2 - Eltis SlaveAssessment'!V201+'2 - Eltis SlaveAssessment'!X201+'2 - Eltis SlaveAssessment'!Z201+'2 - Eltis SlaveAssessment'!AB201+'2 - Eltis SlaveAssessment'!AD201+'2 - Eltis SlaveAssessment'!AF201+'2 - Eltis SlaveAssessment'!AH201+'2 - Eltis SlaveAssessment'!AJ201+'2 - Eltis SlaveAssessment'!AL201+'2 - Eltis SlaveAssessment'!AN201+'2 - Eltis SlaveAssessment'!AP201+'2 - Eltis SlaveAssessment'!AR201+'2 - Eltis SlaveAssessment'!AX201+'2 - Eltis SlaveAssessment'!AZ201+'2 - Eltis SlaveAssessment'!BB201+'2 - Eltis SlaveAssessment'!BD201+'2 - Eltis SlaveAssessment'!BF201+'2 - Eltis SlaveAssessment'!BH201</f>
        <v>340</v>
      </c>
      <c r="K201" s="8">
        <f>'2 - Eltis SlaveAssessment'!O201+'2 - Eltis SlaveAssessment'!Q201+'2 - Eltis SlaveAssessment'!S201+'2 - Eltis SlaveAssessment'!U201+'2 - Eltis SlaveAssessment'!W201+'2 - Eltis SlaveAssessment'!Y201+'2 - Eltis SlaveAssessment'!AA201+'2 - Eltis SlaveAssessment'!AC201+'2 - Eltis SlaveAssessment'!AE201+'2 - Eltis SlaveAssessment'!AG201+'2 - Eltis SlaveAssessment'!AI201+'2 - Eltis SlaveAssessment'!AK201+'2 - Eltis SlaveAssessment'!AM201+'2 - Eltis SlaveAssessment'!AO201+'2 - Eltis SlaveAssessment'!AQ201+'2 - Eltis SlaveAssessment'!AS201+'2 - Eltis SlaveAssessment'!AY201+'2 - Eltis SlaveAssessment'!BA201+'2 - Eltis SlaveAssessment'!BC201+'2 - Eltis SlaveAssessment'!BE201+'2 - Eltis SlaveAssessment'!BG201+'2 - Eltis SlaveAssessment'!BI201</f>
        <v>294</v>
      </c>
      <c r="M201" s="8">
        <f>'1 - Eltis SlaveVoyages'!GF201</f>
        <v>2358</v>
      </c>
      <c r="N201" s="8">
        <f>'1 - Eltis SlaveVoyages'!GG201</f>
        <v>2105</v>
      </c>
      <c r="O201" s="8">
        <f>'1 - Eltis SlaveVoyages'!BZ201</f>
        <v>0</v>
      </c>
      <c r="P201" s="8">
        <f>'1 - Eltis SlaveVoyages'!CA201</f>
        <v>0</v>
      </c>
      <c r="Q201" s="8">
        <f>'1 - Eltis SlaveVoyages'!CB201</f>
        <v>2018</v>
      </c>
      <c r="R201" s="8">
        <f>'1 - Eltis SlaveVoyages'!CC201</f>
        <v>1811</v>
      </c>
      <c r="S201" s="8">
        <f>'1 - Eltis SlaveVoyages'!EL201+'1 - Eltis SlaveVoyages'!EN201+'1 - Eltis SlaveVoyages'!EP201+'1 - Eltis SlaveVoyages'!ER201+'1 - Eltis SlaveVoyages'!ET201</f>
        <v>0</v>
      </c>
      <c r="T201" s="8">
        <f>'1 - Eltis SlaveVoyages'!EM201+'1 - Eltis SlaveVoyages'!EO201+'1 - Eltis SlaveVoyages'!EQ201+'1 - Eltis SlaveVoyages'!ES201+'1 - Eltis SlaveVoyages'!EU201</f>
        <v>0</v>
      </c>
      <c r="U201" s="8">
        <f>'1 - Eltis SlaveVoyages'!BR201+'1 - Eltis SlaveVoyages'!BT201+'1 - Eltis SlaveVoyages'!BV201+'1 - Eltis SlaveVoyages'!CF201+'1 - Eltis SlaveVoyages'!CH201+'1 - Eltis SlaveVoyages'!CJ201+'1 - Eltis SlaveVoyages'!CL201+'1 - Eltis SlaveVoyages'!CN201+'1 - Eltis SlaveVoyages'!CP201+'1 - Eltis SlaveVoyages'!CR201+'1 - Eltis SlaveVoyages'!CT201+'1 - Eltis SlaveVoyages'!CV201+'1 - Eltis SlaveVoyages'!CX201+'1 - Eltis SlaveVoyages'!CZ201+'1 - Eltis SlaveVoyages'!DB201+'1 - Eltis SlaveVoyages'!DD201+'1 - Eltis SlaveVoyages'!DF201+'1 - Eltis SlaveVoyages'!DH201+'1 - Eltis SlaveVoyages'!DJ201+'1 - Eltis SlaveVoyages'!DL201+'1 - Eltis SlaveVoyages'!DN201+'1 - Eltis SlaveVoyages'!DP201+'1 - Eltis SlaveVoyages'!DR201+'1 - Eltis SlaveVoyages'!DT201+'1 - Eltis SlaveVoyages'!DV201+'1 - Eltis SlaveVoyages'!DX201+'1 - Eltis SlaveVoyages'!DZ201+'1 - Eltis SlaveVoyages'!EB201+'1 - Eltis SlaveVoyages'!ED201+'1 - Eltis SlaveVoyages'!EF201+'1 - Eltis SlaveVoyages'!EH201+'1 - Eltis SlaveVoyages'!EJ201+'1 - Eltis SlaveVoyages'!FP201+'1 - Eltis SlaveVoyages'!FT201+'1 - Eltis SlaveVoyages'!FV201</f>
        <v>340</v>
      </c>
      <c r="V201" s="8">
        <f>'1 - Eltis SlaveVoyages'!BS201+'1 - Eltis SlaveVoyages'!BU201+'1 - Eltis SlaveVoyages'!BW201+'1 - Eltis SlaveVoyages'!CG201+'1 - Eltis SlaveVoyages'!CI201+'1 - Eltis SlaveVoyages'!CK201+'1 - Eltis SlaveVoyages'!CM201+'1 - Eltis SlaveVoyages'!CO201+'1 - Eltis SlaveVoyages'!CQ201+'1 - Eltis SlaveVoyages'!CS201+'1 - Eltis SlaveVoyages'!CU201+'1 - Eltis SlaveVoyages'!CW201+'1 - Eltis SlaveVoyages'!CY201+'1 - Eltis SlaveVoyages'!DA201+'1 - Eltis SlaveVoyages'!DC201+'1 - Eltis SlaveVoyages'!DE201+'1 - Eltis SlaveVoyages'!DG201+'1 - Eltis SlaveVoyages'!DI201+'1 - Eltis SlaveVoyages'!DK201+'1 - Eltis SlaveVoyages'!DM201+'1 - Eltis SlaveVoyages'!DO201+'1 - Eltis SlaveVoyages'!DQ201+'1 - Eltis SlaveVoyages'!DS201+'1 - Eltis SlaveVoyages'!DU201+'1 - Eltis SlaveVoyages'!DW201+'1 - Eltis SlaveVoyages'!DY201+'1 - Eltis SlaveVoyages'!EA201+'1 - Eltis SlaveVoyages'!EC201+'1 - Eltis SlaveVoyages'!EE201+'1 - Eltis SlaveVoyages'!EG201+'1 - Eltis SlaveVoyages'!EI201+'1 - Eltis SlaveVoyages'!EK201+'1 - Eltis SlaveVoyages'!FQ201+'1 - Eltis SlaveVoyages'!FU201+'1 - Eltis SlaveVoyages'!FW201</f>
        <v>294</v>
      </c>
      <c r="AE201" s="11">
        <f t="shared" si="129"/>
        <v>2358</v>
      </c>
      <c r="AG201" s="51">
        <f t="shared" si="130"/>
        <v>2925</v>
      </c>
      <c r="AH201" s="52">
        <f t="shared" si="131"/>
        <v>2595</v>
      </c>
      <c r="AI201" s="52">
        <f t="shared" si="132"/>
        <v>0</v>
      </c>
      <c r="AJ201" s="52">
        <f t="shared" si="133"/>
        <v>0</v>
      </c>
      <c r="AK201" s="52">
        <f t="shared" si="134"/>
        <v>2585</v>
      </c>
      <c r="AL201" s="52">
        <f t="shared" si="135"/>
        <v>2301</v>
      </c>
      <c r="AM201" s="52">
        <f t="shared" si="136"/>
        <v>0</v>
      </c>
      <c r="AN201" s="52">
        <f t="shared" si="137"/>
        <v>0</v>
      </c>
      <c r="AO201" s="52">
        <f t="shared" si="138"/>
        <v>340</v>
      </c>
      <c r="AP201" s="52">
        <f t="shared" si="139"/>
        <v>294</v>
      </c>
      <c r="AQ201" s="52">
        <f t="shared" si="140"/>
        <v>0</v>
      </c>
      <c r="AR201" s="56">
        <f t="shared" si="141"/>
        <v>0</v>
      </c>
      <c r="AT201" s="8">
        <f>IF('4 - Prijzen'!O205&gt;0,'4 - Prijzen'!O205,"")</f>
        <v>178.66666666666666</v>
      </c>
      <c r="AU201" s="8" t="str">
        <f>IF('4 - Prijzen'!P205&gt;0,'4 - Prijzen'!P205,"")</f>
        <v/>
      </c>
      <c r="AV201" s="8" t="str">
        <f>IF('4 - Prijzen'!BC205&gt;0,'4 - Prijzen'!BC205,"")</f>
        <v/>
      </c>
      <c r="AW201" s="8" t="str">
        <f>IF('4 - Prijzen'!BD205&gt;0,'4 - Prijzen'!BD205,"")</f>
        <v/>
      </c>
      <c r="AX201" s="8">
        <f>IF('4 - Prijzen'!BE205&gt;0,'4 - Prijzen'!BE205,"")</f>
        <v>351.34610272318537</v>
      </c>
      <c r="AY201" s="8">
        <f>IF('4 - Prijzen'!BF205&gt;0,'4 - Prijzen'!BF205,"")</f>
        <v>679.80743480907745</v>
      </c>
      <c r="AZ201" s="8" t="str">
        <f>IF('4 - Prijzen'!BG205&gt;0,'4 - Prijzen'!BG205,"")</f>
        <v/>
      </c>
      <c r="BA201" s="8">
        <f>IF('4 - Prijzen'!BV205&gt;0,'4 - Prijzen'!BV205,"")</f>
        <v>500.83333333333331</v>
      </c>
      <c r="BB201" s="8" t="str">
        <f>IF('4 - Prijzen'!BW205&gt;0,'4 - Prijzen'!BW205,"")</f>
        <v/>
      </c>
      <c r="BC201" s="8">
        <f>'4 - Prijzen'!BX205</f>
        <v>488.58412665969252</v>
      </c>
      <c r="BE201" s="11">
        <f t="shared" si="87"/>
        <v>178.66666666666666</v>
      </c>
      <c r="BF201" s="73">
        <v>351</v>
      </c>
      <c r="BG201" s="11">
        <f t="shared" si="96"/>
        <v>500.83333333333331</v>
      </c>
      <c r="BH201" s="11"/>
      <c r="BI201" s="87">
        <f t="shared" si="143"/>
        <v>0.629</v>
      </c>
      <c r="BJ201" s="87">
        <f t="shared" si="144"/>
        <v>0.66666666666666663</v>
      </c>
      <c r="BK201" s="84">
        <f t="shared" si="142"/>
        <v>0.8763333333333333</v>
      </c>
      <c r="BL201" s="89"/>
      <c r="BM201" s="8">
        <f t="shared" si="112"/>
        <v>457971.8</v>
      </c>
      <c r="BN201" s="8">
        <f t="shared" si="113"/>
        <v>0</v>
      </c>
      <c r="BO201" s="8">
        <f t="shared" si="114"/>
        <v>404737.47111111105</v>
      </c>
      <c r="BP201" s="8">
        <f t="shared" si="115"/>
        <v>53234.328888888886</v>
      </c>
      <c r="BS201" s="8">
        <f t="shared" si="98"/>
        <v>1009901.8691666666</v>
      </c>
      <c r="BU201" s="11">
        <f t="shared" si="125"/>
        <v>0</v>
      </c>
      <c r="BV201" s="11">
        <f t="shared" si="126"/>
        <v>605164.39805555553</v>
      </c>
      <c r="BX201" s="14">
        <f t="shared" si="121"/>
        <v>0</v>
      </c>
      <c r="BY201" s="14">
        <f t="shared" si="122"/>
        <v>0</v>
      </c>
      <c r="BZ201" s="14">
        <f t="shared" si="123"/>
        <v>0.88376068376068373</v>
      </c>
      <c r="CA201" s="14">
        <f t="shared" si="124"/>
        <v>0.88670520231213867</v>
      </c>
      <c r="CB201" s="8" t="str">
        <f t="shared" si="99"/>
        <v/>
      </c>
      <c r="CC201" s="8" t="str">
        <f t="shared" si="100"/>
        <v/>
      </c>
      <c r="CD201" s="8">
        <f t="shared" si="101"/>
        <v>684760.48909574468</v>
      </c>
      <c r="CE201" s="8">
        <f t="shared" si="102"/>
        <v>682486.57668586122</v>
      </c>
      <c r="CG201" s="11">
        <f t="shared" si="127"/>
        <v>682486.57668586122</v>
      </c>
      <c r="CH201" s="11">
        <f t="shared" si="128"/>
        <v>684760.48909574468</v>
      </c>
      <c r="CJ201" t="str">
        <f t="shared" si="118"/>
        <v/>
      </c>
      <c r="CK201">
        <f t="shared" si="119"/>
        <v>234.10615011820329</v>
      </c>
      <c r="CL201">
        <f t="shared" si="105"/>
        <v>233.32874416610639</v>
      </c>
      <c r="CM201">
        <f t="shared" si="106"/>
        <v>234.10615011820332</v>
      </c>
      <c r="CN201">
        <f t="shared" si="145"/>
        <v>90</v>
      </c>
      <c r="CO201">
        <f t="shared" si="145"/>
        <v>110</v>
      </c>
      <c r="CP201" s="8">
        <f t="shared" si="146"/>
        <v>682486.57668586122</v>
      </c>
      <c r="CQ201" s="8">
        <f t="shared" si="147"/>
        <v>684760.48909574468</v>
      </c>
    </row>
    <row r="202" spans="1:95" x14ac:dyDescent="0.25">
      <c r="A202">
        <v>1794</v>
      </c>
      <c r="B202" s="8">
        <f>'2 - Eltis SlaveAssessment'!BX202</f>
        <v>211</v>
      </c>
      <c r="C202" s="8">
        <f>'2 - Eltis SlaveAssessment'!BY202</f>
        <v>183</v>
      </c>
      <c r="D202" s="8">
        <f>'2 - Eltis SlaveAssessment'!AT202</f>
        <v>0</v>
      </c>
      <c r="E202" s="8">
        <f>'2 - Eltis SlaveAssessment'!AU202</f>
        <v>0</v>
      </c>
      <c r="F202" s="8">
        <f>'2 - Eltis SlaveAssessment'!AV202</f>
        <v>211</v>
      </c>
      <c r="G202" s="8">
        <f>'2 - Eltis SlaveAssessment'!AW202</f>
        <v>183</v>
      </c>
      <c r="H202" s="8">
        <f>'2 - Eltis SlaveAssessment'!BJ202+'2 - Eltis SlaveAssessment'!BL202+'2 - Eltis SlaveAssessment'!BN202+'2 - Eltis SlaveAssessment'!BP202+'2 - Eltis SlaveAssessment'!BR202</f>
        <v>0</v>
      </c>
      <c r="I202" s="8">
        <f>'2 - Eltis SlaveAssessment'!BK202+'2 - Eltis SlaveAssessment'!BM202+'2 - Eltis SlaveAssessment'!BO202+'2 - Eltis SlaveAssessment'!BQ202+'2 - Eltis SlaveAssessment'!BS202</f>
        <v>0</v>
      </c>
      <c r="J202" s="8">
        <f>'2 - Eltis SlaveAssessment'!N202+'2 - Eltis SlaveAssessment'!P202+'2 - Eltis SlaveAssessment'!R202+'2 - Eltis SlaveAssessment'!T202+'2 - Eltis SlaveAssessment'!V202+'2 - Eltis SlaveAssessment'!X202+'2 - Eltis SlaveAssessment'!Z202+'2 - Eltis SlaveAssessment'!AB202+'2 - Eltis SlaveAssessment'!AD202+'2 - Eltis SlaveAssessment'!AF202+'2 - Eltis SlaveAssessment'!AH202+'2 - Eltis SlaveAssessment'!AJ202+'2 - Eltis SlaveAssessment'!AL202+'2 - Eltis SlaveAssessment'!AN202+'2 - Eltis SlaveAssessment'!AP202+'2 - Eltis SlaveAssessment'!AR202+'2 - Eltis SlaveAssessment'!AX202+'2 - Eltis SlaveAssessment'!AZ202+'2 - Eltis SlaveAssessment'!BB202+'2 - Eltis SlaveAssessment'!BD202+'2 - Eltis SlaveAssessment'!BF202+'2 - Eltis SlaveAssessment'!BH202</f>
        <v>0</v>
      </c>
      <c r="K202" s="8">
        <f>'2 - Eltis SlaveAssessment'!O202+'2 - Eltis SlaveAssessment'!Q202+'2 - Eltis SlaveAssessment'!S202+'2 - Eltis SlaveAssessment'!U202+'2 - Eltis SlaveAssessment'!W202+'2 - Eltis SlaveAssessment'!Y202+'2 - Eltis SlaveAssessment'!AA202+'2 - Eltis SlaveAssessment'!AC202+'2 - Eltis SlaveAssessment'!AE202+'2 - Eltis SlaveAssessment'!AG202+'2 - Eltis SlaveAssessment'!AI202+'2 - Eltis SlaveAssessment'!AK202+'2 - Eltis SlaveAssessment'!AM202+'2 - Eltis SlaveAssessment'!AO202+'2 - Eltis SlaveAssessment'!AQ202+'2 - Eltis SlaveAssessment'!AS202+'2 - Eltis SlaveAssessment'!AY202+'2 - Eltis SlaveAssessment'!BA202+'2 - Eltis SlaveAssessment'!BC202+'2 - Eltis SlaveAssessment'!BE202+'2 - Eltis SlaveAssessment'!BG202+'2 - Eltis SlaveAssessment'!BI202</f>
        <v>0</v>
      </c>
      <c r="M202" s="8">
        <f>'1 - Eltis SlaveVoyages'!GF202</f>
        <v>212</v>
      </c>
      <c r="N202" s="8">
        <f>'1 - Eltis SlaveVoyages'!GG202</f>
        <v>183</v>
      </c>
      <c r="O202" s="8">
        <f>'1 - Eltis SlaveVoyages'!BZ202</f>
        <v>0</v>
      </c>
      <c r="P202" s="8">
        <f>'1 - Eltis SlaveVoyages'!CA202</f>
        <v>0</v>
      </c>
      <c r="Q202" s="8">
        <f>'1 - Eltis SlaveVoyages'!CB202</f>
        <v>212</v>
      </c>
      <c r="R202" s="8">
        <f>'1 - Eltis SlaveVoyages'!CC202</f>
        <v>183</v>
      </c>
      <c r="S202" s="8">
        <f>'1 - Eltis SlaveVoyages'!EL202+'1 - Eltis SlaveVoyages'!EN202+'1 - Eltis SlaveVoyages'!EP202+'1 - Eltis SlaveVoyages'!ER202+'1 - Eltis SlaveVoyages'!ET202</f>
        <v>0</v>
      </c>
      <c r="T202" s="8">
        <f>'1 - Eltis SlaveVoyages'!EM202+'1 - Eltis SlaveVoyages'!EO202+'1 - Eltis SlaveVoyages'!EQ202+'1 - Eltis SlaveVoyages'!ES202+'1 - Eltis SlaveVoyages'!EU202</f>
        <v>0</v>
      </c>
      <c r="U202" s="8">
        <f>'1 - Eltis SlaveVoyages'!BR202+'1 - Eltis SlaveVoyages'!BT202+'1 - Eltis SlaveVoyages'!BV202+'1 - Eltis SlaveVoyages'!CF202+'1 - Eltis SlaveVoyages'!CH202+'1 - Eltis SlaveVoyages'!CJ202+'1 - Eltis SlaveVoyages'!CL202+'1 - Eltis SlaveVoyages'!CN202+'1 - Eltis SlaveVoyages'!CP202+'1 - Eltis SlaveVoyages'!CR202+'1 - Eltis SlaveVoyages'!CT202+'1 - Eltis SlaveVoyages'!CV202+'1 - Eltis SlaveVoyages'!CX202+'1 - Eltis SlaveVoyages'!CZ202+'1 - Eltis SlaveVoyages'!DB202+'1 - Eltis SlaveVoyages'!DD202+'1 - Eltis SlaveVoyages'!DF202+'1 - Eltis SlaveVoyages'!DH202+'1 - Eltis SlaveVoyages'!DJ202+'1 - Eltis SlaveVoyages'!DL202+'1 - Eltis SlaveVoyages'!DN202+'1 - Eltis SlaveVoyages'!DP202+'1 - Eltis SlaveVoyages'!DR202+'1 - Eltis SlaveVoyages'!DT202+'1 - Eltis SlaveVoyages'!DV202+'1 - Eltis SlaveVoyages'!DX202+'1 - Eltis SlaveVoyages'!DZ202+'1 - Eltis SlaveVoyages'!EB202+'1 - Eltis SlaveVoyages'!ED202+'1 - Eltis SlaveVoyages'!EF202+'1 - Eltis SlaveVoyages'!EH202+'1 - Eltis SlaveVoyages'!EJ202+'1 - Eltis SlaveVoyages'!FP202+'1 - Eltis SlaveVoyages'!FT202+'1 - Eltis SlaveVoyages'!FV202</f>
        <v>0</v>
      </c>
      <c r="V202" s="8">
        <f>'1 - Eltis SlaveVoyages'!BS202+'1 - Eltis SlaveVoyages'!BU202+'1 - Eltis SlaveVoyages'!BW202+'1 - Eltis SlaveVoyages'!CG202+'1 - Eltis SlaveVoyages'!CI202+'1 - Eltis SlaveVoyages'!CK202+'1 - Eltis SlaveVoyages'!CM202+'1 - Eltis SlaveVoyages'!CO202+'1 - Eltis SlaveVoyages'!CQ202+'1 - Eltis SlaveVoyages'!CS202+'1 - Eltis SlaveVoyages'!CU202+'1 - Eltis SlaveVoyages'!CW202+'1 - Eltis SlaveVoyages'!CY202+'1 - Eltis SlaveVoyages'!DA202+'1 - Eltis SlaveVoyages'!DC202+'1 - Eltis SlaveVoyages'!DE202+'1 - Eltis SlaveVoyages'!DG202+'1 - Eltis SlaveVoyages'!DI202+'1 - Eltis SlaveVoyages'!DK202+'1 - Eltis SlaveVoyages'!DM202+'1 - Eltis SlaveVoyages'!DO202+'1 - Eltis SlaveVoyages'!DQ202+'1 - Eltis SlaveVoyages'!DS202+'1 - Eltis SlaveVoyages'!DU202+'1 - Eltis SlaveVoyages'!DW202+'1 - Eltis SlaveVoyages'!DY202+'1 - Eltis SlaveVoyages'!EA202+'1 - Eltis SlaveVoyages'!EC202+'1 - Eltis SlaveVoyages'!EE202+'1 - Eltis SlaveVoyages'!EG202+'1 - Eltis SlaveVoyages'!EI202+'1 - Eltis SlaveVoyages'!EK202+'1 - Eltis SlaveVoyages'!FQ202+'1 - Eltis SlaveVoyages'!FU202+'1 - Eltis SlaveVoyages'!FW202</f>
        <v>0</v>
      </c>
      <c r="AE202" s="11">
        <f t="shared" si="129"/>
        <v>212</v>
      </c>
      <c r="AG202" s="51">
        <f t="shared" si="130"/>
        <v>211</v>
      </c>
      <c r="AH202" s="52">
        <f t="shared" si="131"/>
        <v>183</v>
      </c>
      <c r="AI202" s="52">
        <f t="shared" si="132"/>
        <v>0</v>
      </c>
      <c r="AJ202" s="52">
        <f t="shared" si="133"/>
        <v>0</v>
      </c>
      <c r="AK202" s="52">
        <f t="shared" si="134"/>
        <v>211</v>
      </c>
      <c r="AL202" s="52">
        <f t="shared" si="135"/>
        <v>183</v>
      </c>
      <c r="AM202" s="52">
        <f t="shared" si="136"/>
        <v>0</v>
      </c>
      <c r="AN202" s="52">
        <f t="shared" si="137"/>
        <v>0</v>
      </c>
      <c r="AO202" s="52">
        <f t="shared" si="138"/>
        <v>0</v>
      </c>
      <c r="AP202" s="52">
        <f t="shared" si="139"/>
        <v>0</v>
      </c>
      <c r="AQ202" s="52">
        <f t="shared" si="140"/>
        <v>0</v>
      </c>
      <c r="AR202" s="56">
        <f t="shared" si="141"/>
        <v>0</v>
      </c>
      <c r="AT202" s="8">
        <f>IF('4 - Prijzen'!O206&gt;0,'4 - Prijzen'!O206,"")</f>
        <v>184.4</v>
      </c>
      <c r="AU202" s="8" t="str">
        <f>IF('4 - Prijzen'!P206&gt;0,'4 - Prijzen'!P206,"")</f>
        <v/>
      </c>
      <c r="AV202" s="8" t="str">
        <f>IF('4 - Prijzen'!BC206&gt;0,'4 - Prijzen'!BC206,"")</f>
        <v/>
      </c>
      <c r="AW202" s="8" t="str">
        <f>IF('4 - Prijzen'!BD206&gt;0,'4 - Prijzen'!BD206,"")</f>
        <v/>
      </c>
      <c r="AX202" s="8">
        <f>IF('4 - Prijzen'!BE206&gt;0,'4 - Prijzen'!BE206,"")</f>
        <v>351.34610272318537</v>
      </c>
      <c r="AY202" s="8">
        <f>IF('4 - Prijzen'!BF206&gt;0,'4 - Prijzen'!BF206,"")</f>
        <v>689.64815276210402</v>
      </c>
      <c r="AZ202" s="8" t="str">
        <f>IF('4 - Prijzen'!BG206&gt;0,'4 - Prijzen'!BG206,"")</f>
        <v/>
      </c>
      <c r="BA202" s="8">
        <f>IF('4 - Prijzen'!BV206&gt;0,'4 - Prijzen'!BV206,"")</f>
        <v>500.83333333333331</v>
      </c>
      <c r="BB202" s="8" t="str">
        <f>IF('4 - Prijzen'!BW206&gt;0,'4 - Prijzen'!BW206,"")</f>
        <v/>
      </c>
      <c r="BC202" s="8">
        <f>'4 - Prijzen'!BX206</f>
        <v>488.58412665969252</v>
      </c>
      <c r="BE202" s="11">
        <f t="shared" si="87"/>
        <v>184.4</v>
      </c>
      <c r="BF202" s="73">
        <v>351</v>
      </c>
      <c r="BG202" s="11">
        <f t="shared" si="96"/>
        <v>500.83333333333331</v>
      </c>
      <c r="BH202" s="11"/>
      <c r="BI202" s="87">
        <f t="shared" si="143"/>
        <v>0.629</v>
      </c>
      <c r="BJ202" s="87">
        <f t="shared" si="144"/>
        <v>0.66666666666666663</v>
      </c>
      <c r="BK202" s="84">
        <f t="shared" si="142"/>
        <v>0.8763333333333333</v>
      </c>
      <c r="BL202" s="89"/>
      <c r="BM202" s="8">
        <f t="shared" si="112"/>
        <v>34096.727866666668</v>
      </c>
      <c r="BN202" s="8">
        <f t="shared" si="113"/>
        <v>0</v>
      </c>
      <c r="BO202" s="8">
        <f t="shared" si="114"/>
        <v>34096.727866666668</v>
      </c>
      <c r="BP202" s="8">
        <f t="shared" si="115"/>
        <v>0</v>
      </c>
      <c r="BS202" s="8">
        <f t="shared" si="98"/>
        <v>80318.140833333324</v>
      </c>
      <c r="BU202" s="11">
        <f t="shared" si="125"/>
        <v>0</v>
      </c>
      <c r="BV202" s="11">
        <f t="shared" si="126"/>
        <v>46221.412966666656</v>
      </c>
      <c r="BX202" s="14">
        <f t="shared" si="121"/>
        <v>0</v>
      </c>
      <c r="BY202" s="14">
        <f t="shared" si="122"/>
        <v>0</v>
      </c>
      <c r="BZ202" s="14">
        <f t="shared" si="123"/>
        <v>1</v>
      </c>
      <c r="CA202" s="14">
        <f t="shared" si="124"/>
        <v>1</v>
      </c>
      <c r="CB202" s="8" t="str">
        <f t="shared" si="99"/>
        <v/>
      </c>
      <c r="CC202" s="8" t="str">
        <f t="shared" si="100"/>
        <v/>
      </c>
      <c r="CD202" s="8">
        <f t="shared" si="101"/>
        <v>46221.412966666656</v>
      </c>
      <c r="CE202" s="8">
        <f t="shared" si="102"/>
        <v>46221.412966666656</v>
      </c>
      <c r="CG202" s="11">
        <f t="shared" si="127"/>
        <v>46221.412966666656</v>
      </c>
      <c r="CH202" s="11">
        <f t="shared" si="128"/>
        <v>46221.412966666656</v>
      </c>
      <c r="CJ202" t="str">
        <f t="shared" si="118"/>
        <v/>
      </c>
      <c r="CK202">
        <f t="shared" si="119"/>
        <v>219.05882922590831</v>
      </c>
      <c r="CL202">
        <f t="shared" si="105"/>
        <v>219.05882922590831</v>
      </c>
      <c r="CM202">
        <f t="shared" si="106"/>
        <v>219.05882922590831</v>
      </c>
      <c r="CN202">
        <f t="shared" si="145"/>
        <v>90</v>
      </c>
      <c r="CO202">
        <f t="shared" si="145"/>
        <v>110</v>
      </c>
      <c r="CP202" s="8">
        <f t="shared" si="146"/>
        <v>46221.412966666656</v>
      </c>
      <c r="CQ202" s="8">
        <f t="shared" si="147"/>
        <v>46221.412966666656</v>
      </c>
    </row>
    <row r="203" spans="1:95" x14ac:dyDescent="0.25">
      <c r="A203">
        <v>1795</v>
      </c>
      <c r="B203" s="8">
        <f>'2 - Eltis SlaveAssessment'!BX203</f>
        <v>577</v>
      </c>
      <c r="C203" s="8">
        <f>'2 - Eltis SlaveAssessment'!BY203</f>
        <v>535</v>
      </c>
      <c r="D203" s="8">
        <f>'2 - Eltis SlaveAssessment'!AT203</f>
        <v>0</v>
      </c>
      <c r="E203" s="8">
        <f>'2 - Eltis SlaveAssessment'!AU203</f>
        <v>0</v>
      </c>
      <c r="F203" s="8">
        <f>'2 - Eltis SlaveAssessment'!AV203</f>
        <v>577</v>
      </c>
      <c r="G203" s="8">
        <f>'2 - Eltis SlaveAssessment'!AW203</f>
        <v>535</v>
      </c>
      <c r="H203" s="8">
        <f>'2 - Eltis SlaveAssessment'!BJ203+'2 - Eltis SlaveAssessment'!BL203+'2 - Eltis SlaveAssessment'!BN203+'2 - Eltis SlaveAssessment'!BP203+'2 - Eltis SlaveAssessment'!BR203</f>
        <v>0</v>
      </c>
      <c r="I203" s="8">
        <f>'2 - Eltis SlaveAssessment'!BK203+'2 - Eltis SlaveAssessment'!BM203+'2 - Eltis SlaveAssessment'!BO203+'2 - Eltis SlaveAssessment'!BQ203+'2 - Eltis SlaveAssessment'!BS203</f>
        <v>0</v>
      </c>
      <c r="J203" s="8">
        <f>'2 - Eltis SlaveAssessment'!N203+'2 - Eltis SlaveAssessment'!P203+'2 - Eltis SlaveAssessment'!R203+'2 - Eltis SlaveAssessment'!T203+'2 - Eltis SlaveAssessment'!V203+'2 - Eltis SlaveAssessment'!X203+'2 - Eltis SlaveAssessment'!Z203+'2 - Eltis SlaveAssessment'!AB203+'2 - Eltis SlaveAssessment'!AD203+'2 - Eltis SlaveAssessment'!AF203+'2 - Eltis SlaveAssessment'!AH203+'2 - Eltis SlaveAssessment'!AJ203+'2 - Eltis SlaveAssessment'!AL203+'2 - Eltis SlaveAssessment'!AN203+'2 - Eltis SlaveAssessment'!AP203+'2 - Eltis SlaveAssessment'!AR203+'2 - Eltis SlaveAssessment'!AX203+'2 - Eltis SlaveAssessment'!AZ203+'2 - Eltis SlaveAssessment'!BB203+'2 - Eltis SlaveAssessment'!BD203+'2 - Eltis SlaveAssessment'!BF203+'2 - Eltis SlaveAssessment'!BH203</f>
        <v>0</v>
      </c>
      <c r="K203" s="8">
        <f>'2 - Eltis SlaveAssessment'!O203+'2 - Eltis SlaveAssessment'!Q203+'2 - Eltis SlaveAssessment'!S203+'2 - Eltis SlaveAssessment'!U203+'2 - Eltis SlaveAssessment'!W203+'2 - Eltis SlaveAssessment'!Y203+'2 - Eltis SlaveAssessment'!AA203+'2 - Eltis SlaveAssessment'!AC203+'2 - Eltis SlaveAssessment'!AE203+'2 - Eltis SlaveAssessment'!AG203+'2 - Eltis SlaveAssessment'!AI203+'2 - Eltis SlaveAssessment'!AK203+'2 - Eltis SlaveAssessment'!AM203+'2 - Eltis SlaveAssessment'!AO203+'2 - Eltis SlaveAssessment'!AQ203+'2 - Eltis SlaveAssessment'!AS203+'2 - Eltis SlaveAssessment'!AY203+'2 - Eltis SlaveAssessment'!BA203+'2 - Eltis SlaveAssessment'!BC203+'2 - Eltis SlaveAssessment'!BE203+'2 - Eltis SlaveAssessment'!BG203+'2 - Eltis SlaveAssessment'!BI203</f>
        <v>0</v>
      </c>
      <c r="M203" s="8">
        <f>'1 - Eltis SlaveVoyages'!GF203</f>
        <v>577</v>
      </c>
      <c r="N203" s="8">
        <f>'1 - Eltis SlaveVoyages'!GG203</f>
        <v>535</v>
      </c>
      <c r="O203" s="8">
        <f>'1 - Eltis SlaveVoyages'!BZ203</f>
        <v>0</v>
      </c>
      <c r="P203" s="8">
        <f>'1 - Eltis SlaveVoyages'!CA203</f>
        <v>0</v>
      </c>
      <c r="Q203" s="8">
        <f>'1 - Eltis SlaveVoyages'!CB203</f>
        <v>577</v>
      </c>
      <c r="R203" s="8">
        <f>'1 - Eltis SlaveVoyages'!CC203</f>
        <v>535</v>
      </c>
      <c r="S203" s="8">
        <f>'1 - Eltis SlaveVoyages'!EL203+'1 - Eltis SlaveVoyages'!EN203+'1 - Eltis SlaveVoyages'!EP203+'1 - Eltis SlaveVoyages'!ER203+'1 - Eltis SlaveVoyages'!ET203</f>
        <v>0</v>
      </c>
      <c r="T203" s="8">
        <f>'1 - Eltis SlaveVoyages'!EM203+'1 - Eltis SlaveVoyages'!EO203+'1 - Eltis SlaveVoyages'!EQ203+'1 - Eltis SlaveVoyages'!ES203+'1 - Eltis SlaveVoyages'!EU203</f>
        <v>0</v>
      </c>
      <c r="U203" s="8">
        <f>'1 - Eltis SlaveVoyages'!BR203+'1 - Eltis SlaveVoyages'!BT203+'1 - Eltis SlaveVoyages'!BV203+'1 - Eltis SlaveVoyages'!CF203+'1 - Eltis SlaveVoyages'!CH203+'1 - Eltis SlaveVoyages'!CJ203+'1 - Eltis SlaveVoyages'!CL203+'1 - Eltis SlaveVoyages'!CN203+'1 - Eltis SlaveVoyages'!CP203+'1 - Eltis SlaveVoyages'!CR203+'1 - Eltis SlaveVoyages'!CT203+'1 - Eltis SlaveVoyages'!CV203+'1 - Eltis SlaveVoyages'!CX203+'1 - Eltis SlaveVoyages'!CZ203+'1 - Eltis SlaveVoyages'!DB203+'1 - Eltis SlaveVoyages'!DD203+'1 - Eltis SlaveVoyages'!DF203+'1 - Eltis SlaveVoyages'!DH203+'1 - Eltis SlaveVoyages'!DJ203+'1 - Eltis SlaveVoyages'!DL203+'1 - Eltis SlaveVoyages'!DN203+'1 - Eltis SlaveVoyages'!DP203+'1 - Eltis SlaveVoyages'!DR203+'1 - Eltis SlaveVoyages'!DT203+'1 - Eltis SlaveVoyages'!DV203+'1 - Eltis SlaveVoyages'!DX203+'1 - Eltis SlaveVoyages'!DZ203+'1 - Eltis SlaveVoyages'!EB203+'1 - Eltis SlaveVoyages'!ED203+'1 - Eltis SlaveVoyages'!EF203+'1 - Eltis SlaveVoyages'!EH203+'1 - Eltis SlaveVoyages'!EJ203+'1 - Eltis SlaveVoyages'!FP203+'1 - Eltis SlaveVoyages'!FT203+'1 - Eltis SlaveVoyages'!FV203</f>
        <v>0</v>
      </c>
      <c r="V203" s="8">
        <f>'1 - Eltis SlaveVoyages'!BS203+'1 - Eltis SlaveVoyages'!BU203+'1 - Eltis SlaveVoyages'!BW203+'1 - Eltis SlaveVoyages'!CG203+'1 - Eltis SlaveVoyages'!CI203+'1 - Eltis SlaveVoyages'!CK203+'1 - Eltis SlaveVoyages'!CM203+'1 - Eltis SlaveVoyages'!CO203+'1 - Eltis SlaveVoyages'!CQ203+'1 - Eltis SlaveVoyages'!CS203+'1 - Eltis SlaveVoyages'!CU203+'1 - Eltis SlaveVoyages'!CW203+'1 - Eltis SlaveVoyages'!CY203+'1 - Eltis SlaveVoyages'!DA203+'1 - Eltis SlaveVoyages'!DC203+'1 - Eltis SlaveVoyages'!DE203+'1 - Eltis SlaveVoyages'!DG203+'1 - Eltis SlaveVoyages'!DI203+'1 - Eltis SlaveVoyages'!DK203+'1 - Eltis SlaveVoyages'!DM203+'1 - Eltis SlaveVoyages'!DO203+'1 - Eltis SlaveVoyages'!DQ203+'1 - Eltis SlaveVoyages'!DS203+'1 - Eltis SlaveVoyages'!DU203+'1 - Eltis SlaveVoyages'!DW203+'1 - Eltis SlaveVoyages'!DY203+'1 - Eltis SlaveVoyages'!EA203+'1 - Eltis SlaveVoyages'!EC203+'1 - Eltis SlaveVoyages'!EE203+'1 - Eltis SlaveVoyages'!EG203+'1 - Eltis SlaveVoyages'!EI203+'1 - Eltis SlaveVoyages'!EK203+'1 - Eltis SlaveVoyages'!FQ203+'1 - Eltis SlaveVoyages'!FU203+'1 - Eltis SlaveVoyages'!FW203</f>
        <v>0</v>
      </c>
      <c r="AE203" s="11">
        <f t="shared" si="129"/>
        <v>577</v>
      </c>
      <c r="AG203" s="51">
        <f t="shared" si="130"/>
        <v>577</v>
      </c>
      <c r="AH203" s="52">
        <f t="shared" si="131"/>
        <v>535</v>
      </c>
      <c r="AI203" s="52">
        <f t="shared" si="132"/>
        <v>0</v>
      </c>
      <c r="AJ203" s="52">
        <f t="shared" si="133"/>
        <v>0</v>
      </c>
      <c r="AK203" s="52">
        <f t="shared" si="134"/>
        <v>577</v>
      </c>
      <c r="AL203" s="52">
        <f t="shared" si="135"/>
        <v>535</v>
      </c>
      <c r="AM203" s="52">
        <f t="shared" si="136"/>
        <v>0</v>
      </c>
      <c r="AN203" s="52">
        <f t="shared" si="137"/>
        <v>0</v>
      </c>
      <c r="AO203" s="52">
        <f t="shared" si="138"/>
        <v>0</v>
      </c>
      <c r="AP203" s="52">
        <f t="shared" si="139"/>
        <v>0</v>
      </c>
      <c r="AQ203" s="52">
        <f t="shared" si="140"/>
        <v>0</v>
      </c>
      <c r="AR203" s="56">
        <f t="shared" si="141"/>
        <v>0</v>
      </c>
      <c r="AT203" s="8">
        <f>IF('4 - Prijzen'!O207&gt;0,'4 - Prijzen'!O207,"")</f>
        <v>187.25</v>
      </c>
      <c r="AU203" s="8" t="str">
        <f>IF('4 - Prijzen'!P207&gt;0,'4 - Prijzen'!P207,"")</f>
        <v/>
      </c>
      <c r="AV203" s="8" t="str">
        <f>IF('4 - Prijzen'!BC207&gt;0,'4 - Prijzen'!BC207,"")</f>
        <v/>
      </c>
      <c r="AW203" s="8" t="str">
        <f>IF('4 - Prijzen'!BD207&gt;0,'4 - Prijzen'!BD207,"")</f>
        <v/>
      </c>
      <c r="AX203" s="8">
        <f>IF('4 - Prijzen'!BE207&gt;0,'4 - Prijzen'!BE207,"")</f>
        <v>351.34610272318537</v>
      </c>
      <c r="AY203" s="8">
        <f>IF('4 - Prijzen'!BF207&gt;0,'4 - Prijzen'!BF207,"")</f>
        <v>698.01742995894767</v>
      </c>
      <c r="AZ203" s="8" t="str">
        <f>IF('4 - Prijzen'!BG207&gt;0,'4 - Prijzen'!BG207,"")</f>
        <v/>
      </c>
      <c r="BA203" s="8">
        <f>IF('4 - Prijzen'!BV207&gt;0,'4 - Prijzen'!BV207,"")</f>
        <v>509.6</v>
      </c>
      <c r="BB203" s="8" t="str">
        <f>IF('4 - Prijzen'!BW207&gt;0,'4 - Prijzen'!BW207,"")</f>
        <v/>
      </c>
      <c r="BC203" s="8">
        <f>'4 - Prijzen'!BX207</f>
        <v>486.67628099114637</v>
      </c>
      <c r="BE203" s="11">
        <f t="shared" si="87"/>
        <v>187.25</v>
      </c>
      <c r="BF203" s="73">
        <v>351</v>
      </c>
      <c r="BG203" s="11">
        <f t="shared" si="96"/>
        <v>509.6</v>
      </c>
      <c r="BH203" s="11"/>
      <c r="BI203" s="87">
        <f t="shared" si="143"/>
        <v>0.629</v>
      </c>
      <c r="BJ203" s="87">
        <f t="shared" si="144"/>
        <v>0.66666666666666663</v>
      </c>
      <c r="BK203" s="84">
        <f t="shared" si="142"/>
        <v>0.8763333333333333</v>
      </c>
      <c r="BL203" s="89"/>
      <c r="BM203" s="8">
        <f t="shared" si="112"/>
        <v>94681.90141666666</v>
      </c>
      <c r="BN203" s="8">
        <f t="shared" si="113"/>
        <v>0</v>
      </c>
      <c r="BO203" s="8">
        <f t="shared" si="114"/>
        <v>94681.90141666666</v>
      </c>
      <c r="BP203" s="8">
        <f t="shared" si="115"/>
        <v>0</v>
      </c>
      <c r="BS203" s="8">
        <f t="shared" si="98"/>
        <v>238920.01466666666</v>
      </c>
      <c r="BU203" s="11">
        <f t="shared" si="125"/>
        <v>0</v>
      </c>
      <c r="BV203" s="11">
        <f t="shared" si="126"/>
        <v>144238.11324999999</v>
      </c>
      <c r="BX203" s="14">
        <f t="shared" si="121"/>
        <v>0</v>
      </c>
      <c r="BY203" s="14">
        <f t="shared" si="122"/>
        <v>0</v>
      </c>
      <c r="BZ203" s="14">
        <f t="shared" si="123"/>
        <v>1</v>
      </c>
      <c r="CA203" s="14">
        <f t="shared" si="124"/>
        <v>1</v>
      </c>
      <c r="CB203" s="8" t="str">
        <f t="shared" si="99"/>
        <v/>
      </c>
      <c r="CC203" s="8" t="str">
        <f t="shared" si="100"/>
        <v/>
      </c>
      <c r="CD203" s="8">
        <f t="shared" si="101"/>
        <v>144238.11324999999</v>
      </c>
      <c r="CE203" s="8">
        <f t="shared" si="102"/>
        <v>144238.11324999999</v>
      </c>
      <c r="CG203" s="11">
        <f t="shared" si="127"/>
        <v>144238.11324999999</v>
      </c>
      <c r="CH203" s="11">
        <f t="shared" si="128"/>
        <v>144238.11324999999</v>
      </c>
      <c r="CJ203" t="str">
        <f t="shared" si="118"/>
        <v/>
      </c>
      <c r="CK203">
        <f t="shared" si="119"/>
        <v>249.97939904679376</v>
      </c>
      <c r="CL203">
        <f t="shared" si="105"/>
        <v>249.97939904679376</v>
      </c>
      <c r="CM203">
        <f t="shared" si="106"/>
        <v>249.97939904679376</v>
      </c>
      <c r="CN203">
        <f t="shared" si="145"/>
        <v>90</v>
      </c>
      <c r="CO203">
        <f t="shared" si="145"/>
        <v>110</v>
      </c>
      <c r="CP203" s="8">
        <f t="shared" si="146"/>
        <v>144238.11324999999</v>
      </c>
      <c r="CQ203" s="8">
        <f t="shared" si="147"/>
        <v>144238.11324999999</v>
      </c>
    </row>
    <row r="204" spans="1:95" x14ac:dyDescent="0.25">
      <c r="A204">
        <v>1796</v>
      </c>
      <c r="B204" s="8">
        <f>'2 - Eltis SlaveAssessment'!BX204</f>
        <v>0</v>
      </c>
      <c r="C204" s="8">
        <f>'2 - Eltis SlaveAssessment'!BY204</f>
        <v>0</v>
      </c>
      <c r="D204" s="8">
        <f>'2 - Eltis SlaveAssessment'!AT204</f>
        <v>0</v>
      </c>
      <c r="E204" s="8">
        <f>'2 - Eltis SlaveAssessment'!AU204</f>
        <v>0</v>
      </c>
      <c r="F204" s="8">
        <f>'2 - Eltis SlaveAssessment'!AV204</f>
        <v>0</v>
      </c>
      <c r="G204" s="8">
        <f>'2 - Eltis SlaveAssessment'!AW204</f>
        <v>0</v>
      </c>
      <c r="H204" s="8">
        <f>'2 - Eltis SlaveAssessment'!BJ204+'2 - Eltis SlaveAssessment'!BL204+'2 - Eltis SlaveAssessment'!BN204+'2 - Eltis SlaveAssessment'!BP204+'2 - Eltis SlaveAssessment'!BR204</f>
        <v>0</v>
      </c>
      <c r="I204" s="8">
        <f>'2 - Eltis SlaveAssessment'!BK204+'2 - Eltis SlaveAssessment'!BM204+'2 - Eltis SlaveAssessment'!BO204+'2 - Eltis SlaveAssessment'!BQ204+'2 - Eltis SlaveAssessment'!BS204</f>
        <v>0</v>
      </c>
      <c r="J204" s="8">
        <f>'2 - Eltis SlaveAssessment'!N204+'2 - Eltis SlaveAssessment'!P204+'2 - Eltis SlaveAssessment'!R204+'2 - Eltis SlaveAssessment'!T204+'2 - Eltis SlaveAssessment'!V204+'2 - Eltis SlaveAssessment'!X204+'2 - Eltis SlaveAssessment'!Z204+'2 - Eltis SlaveAssessment'!AB204+'2 - Eltis SlaveAssessment'!AD204+'2 - Eltis SlaveAssessment'!AF204+'2 - Eltis SlaveAssessment'!AH204+'2 - Eltis SlaveAssessment'!AJ204+'2 - Eltis SlaveAssessment'!AL204+'2 - Eltis SlaveAssessment'!AN204+'2 - Eltis SlaveAssessment'!AP204+'2 - Eltis SlaveAssessment'!AR204+'2 - Eltis SlaveAssessment'!AX204+'2 - Eltis SlaveAssessment'!AZ204+'2 - Eltis SlaveAssessment'!BB204+'2 - Eltis SlaveAssessment'!BD204+'2 - Eltis SlaveAssessment'!BF204+'2 - Eltis SlaveAssessment'!BH204</f>
        <v>0</v>
      </c>
      <c r="K204" s="8">
        <f>'2 - Eltis SlaveAssessment'!O204+'2 - Eltis SlaveAssessment'!Q204+'2 - Eltis SlaveAssessment'!S204+'2 - Eltis SlaveAssessment'!U204+'2 - Eltis SlaveAssessment'!W204+'2 - Eltis SlaveAssessment'!Y204+'2 - Eltis SlaveAssessment'!AA204+'2 - Eltis SlaveAssessment'!AC204+'2 - Eltis SlaveAssessment'!AE204+'2 - Eltis SlaveAssessment'!AG204+'2 - Eltis SlaveAssessment'!AI204+'2 - Eltis SlaveAssessment'!AK204+'2 - Eltis SlaveAssessment'!AM204+'2 - Eltis SlaveAssessment'!AO204+'2 - Eltis SlaveAssessment'!AQ204+'2 - Eltis SlaveAssessment'!AS204+'2 - Eltis SlaveAssessment'!AY204+'2 - Eltis SlaveAssessment'!BA204+'2 - Eltis SlaveAssessment'!BC204+'2 - Eltis SlaveAssessment'!BE204+'2 - Eltis SlaveAssessment'!BG204+'2 - Eltis SlaveAssessment'!BI204</f>
        <v>0</v>
      </c>
      <c r="M204" s="8">
        <f>'1 - Eltis SlaveVoyages'!GF204</f>
        <v>0</v>
      </c>
      <c r="N204" s="8">
        <f>'1 - Eltis SlaveVoyages'!GG204</f>
        <v>0</v>
      </c>
      <c r="O204" s="8">
        <f>'1 - Eltis SlaveVoyages'!BZ204</f>
        <v>0</v>
      </c>
      <c r="P204" s="8">
        <f>'1 - Eltis SlaveVoyages'!CA204</f>
        <v>0</v>
      </c>
      <c r="Q204" s="8">
        <f>'1 - Eltis SlaveVoyages'!CB204</f>
        <v>0</v>
      </c>
      <c r="R204" s="8">
        <f>'1 - Eltis SlaveVoyages'!CC204</f>
        <v>0</v>
      </c>
      <c r="S204" s="8">
        <f>'1 - Eltis SlaveVoyages'!EL204+'1 - Eltis SlaveVoyages'!EN204+'1 - Eltis SlaveVoyages'!EP204+'1 - Eltis SlaveVoyages'!ER204+'1 - Eltis SlaveVoyages'!ET204</f>
        <v>0</v>
      </c>
      <c r="T204" s="8">
        <f>'1 - Eltis SlaveVoyages'!EM204+'1 - Eltis SlaveVoyages'!EO204+'1 - Eltis SlaveVoyages'!EQ204+'1 - Eltis SlaveVoyages'!ES204+'1 - Eltis SlaveVoyages'!EU204</f>
        <v>0</v>
      </c>
      <c r="U204" s="8">
        <f>'1 - Eltis SlaveVoyages'!BR204+'1 - Eltis SlaveVoyages'!BT204+'1 - Eltis SlaveVoyages'!BV204+'1 - Eltis SlaveVoyages'!CF204+'1 - Eltis SlaveVoyages'!CH204+'1 - Eltis SlaveVoyages'!CJ204+'1 - Eltis SlaveVoyages'!CL204+'1 - Eltis SlaveVoyages'!CN204+'1 - Eltis SlaveVoyages'!CP204+'1 - Eltis SlaveVoyages'!CR204+'1 - Eltis SlaveVoyages'!CT204+'1 - Eltis SlaveVoyages'!CV204+'1 - Eltis SlaveVoyages'!CX204+'1 - Eltis SlaveVoyages'!CZ204+'1 - Eltis SlaveVoyages'!DB204+'1 - Eltis SlaveVoyages'!DD204+'1 - Eltis SlaveVoyages'!DF204+'1 - Eltis SlaveVoyages'!DH204+'1 - Eltis SlaveVoyages'!DJ204+'1 - Eltis SlaveVoyages'!DL204+'1 - Eltis SlaveVoyages'!DN204+'1 - Eltis SlaveVoyages'!DP204+'1 - Eltis SlaveVoyages'!DR204+'1 - Eltis SlaveVoyages'!DT204+'1 - Eltis SlaveVoyages'!DV204+'1 - Eltis SlaveVoyages'!DX204+'1 - Eltis SlaveVoyages'!DZ204+'1 - Eltis SlaveVoyages'!EB204+'1 - Eltis SlaveVoyages'!ED204+'1 - Eltis SlaveVoyages'!EF204+'1 - Eltis SlaveVoyages'!EH204+'1 - Eltis SlaveVoyages'!EJ204+'1 - Eltis SlaveVoyages'!FP204+'1 - Eltis SlaveVoyages'!FT204+'1 - Eltis SlaveVoyages'!FV204</f>
        <v>0</v>
      </c>
      <c r="V204" s="8">
        <f>'1 - Eltis SlaveVoyages'!BS204+'1 - Eltis SlaveVoyages'!BU204+'1 - Eltis SlaveVoyages'!BW204+'1 - Eltis SlaveVoyages'!CG204+'1 - Eltis SlaveVoyages'!CI204+'1 - Eltis SlaveVoyages'!CK204+'1 - Eltis SlaveVoyages'!CM204+'1 - Eltis SlaveVoyages'!CO204+'1 - Eltis SlaveVoyages'!CQ204+'1 - Eltis SlaveVoyages'!CS204+'1 - Eltis SlaveVoyages'!CU204+'1 - Eltis SlaveVoyages'!CW204+'1 - Eltis SlaveVoyages'!CY204+'1 - Eltis SlaveVoyages'!DA204+'1 - Eltis SlaveVoyages'!DC204+'1 - Eltis SlaveVoyages'!DE204+'1 - Eltis SlaveVoyages'!DG204+'1 - Eltis SlaveVoyages'!DI204+'1 - Eltis SlaveVoyages'!DK204+'1 - Eltis SlaveVoyages'!DM204+'1 - Eltis SlaveVoyages'!DO204+'1 - Eltis SlaveVoyages'!DQ204+'1 - Eltis SlaveVoyages'!DS204+'1 - Eltis SlaveVoyages'!DU204+'1 - Eltis SlaveVoyages'!DW204+'1 - Eltis SlaveVoyages'!DY204+'1 - Eltis SlaveVoyages'!EA204+'1 - Eltis SlaveVoyages'!EC204+'1 - Eltis SlaveVoyages'!EE204+'1 - Eltis SlaveVoyages'!EG204+'1 - Eltis SlaveVoyages'!EI204+'1 - Eltis SlaveVoyages'!EK204+'1 - Eltis SlaveVoyages'!FQ204+'1 - Eltis SlaveVoyages'!FU204+'1 - Eltis SlaveVoyages'!FW204</f>
        <v>0</v>
      </c>
      <c r="AE204" s="11">
        <f t="shared" si="129"/>
        <v>0</v>
      </c>
      <c r="AG204" s="51">
        <f t="shared" si="130"/>
        <v>0</v>
      </c>
      <c r="AH204" s="52">
        <f t="shared" si="131"/>
        <v>0</v>
      </c>
      <c r="AI204" s="52">
        <f t="shared" si="132"/>
        <v>0</v>
      </c>
      <c r="AJ204" s="52">
        <f t="shared" si="133"/>
        <v>0</v>
      </c>
      <c r="AK204" s="52">
        <f t="shared" si="134"/>
        <v>0</v>
      </c>
      <c r="AL204" s="52">
        <f t="shared" si="135"/>
        <v>0</v>
      </c>
      <c r="AM204" s="52">
        <f t="shared" si="136"/>
        <v>0</v>
      </c>
      <c r="AN204" s="52">
        <f t="shared" si="137"/>
        <v>0</v>
      </c>
      <c r="AO204" s="52">
        <f t="shared" si="138"/>
        <v>0</v>
      </c>
      <c r="AP204" s="52">
        <f t="shared" si="139"/>
        <v>0</v>
      </c>
      <c r="AQ204" s="52">
        <f t="shared" si="140"/>
        <v>0</v>
      </c>
      <c r="AR204" s="56">
        <f t="shared" si="141"/>
        <v>0</v>
      </c>
      <c r="AT204" s="8">
        <f>IF('4 - Prijzen'!O208&gt;0,'4 - Prijzen'!O208,"")</f>
        <v>187.25</v>
      </c>
      <c r="AU204" s="8" t="str">
        <f>IF('4 - Prijzen'!P208&gt;0,'4 - Prijzen'!P208,"")</f>
        <v/>
      </c>
      <c r="AV204" s="8" t="str">
        <f>IF('4 - Prijzen'!BC208&gt;0,'4 - Prijzen'!BC208,"")</f>
        <v/>
      </c>
      <c r="AW204" s="8" t="str">
        <f>IF('4 - Prijzen'!BD208&gt;0,'4 - Prijzen'!BD208,"")</f>
        <v/>
      </c>
      <c r="AX204" s="8">
        <f>IF('4 - Prijzen'!BE208&gt;0,'4 - Prijzen'!BE208,"")</f>
        <v>351.34610272318537</v>
      </c>
      <c r="AY204" s="8">
        <f>IF('4 - Prijzen'!BF208&gt;0,'4 - Prijzen'!BF208,"")</f>
        <v>691.16895706123739</v>
      </c>
      <c r="AZ204" s="8" t="str">
        <f>IF('4 - Prijzen'!BG208&gt;0,'4 - Prijzen'!BG208,"")</f>
        <v/>
      </c>
      <c r="BA204" s="8">
        <f>IF('4 - Prijzen'!BV208&gt;0,'4 - Prijzen'!BV208,"")</f>
        <v>531</v>
      </c>
      <c r="BB204" s="8" t="str">
        <f>IF('4 - Prijzen'!BW208&gt;0,'4 - Prijzen'!BW208,"")</f>
        <v/>
      </c>
      <c r="BC204" s="8">
        <f>'4 - Prijzen'!BX208</f>
        <v>485.25151167092116</v>
      </c>
      <c r="BE204" s="11">
        <f t="shared" si="87"/>
        <v>187.25</v>
      </c>
      <c r="BF204" s="73">
        <v>351</v>
      </c>
      <c r="BG204" s="11">
        <f t="shared" si="96"/>
        <v>531</v>
      </c>
      <c r="BH204" s="11"/>
      <c r="BI204" s="87">
        <f t="shared" si="143"/>
        <v>0.629</v>
      </c>
      <c r="BJ204" s="87">
        <f t="shared" si="144"/>
        <v>0.66666666666666663</v>
      </c>
      <c r="BK204" s="84">
        <f t="shared" si="142"/>
        <v>0.8763333333333333</v>
      </c>
      <c r="BL204" s="89"/>
      <c r="BM204" s="8">
        <f t="shared" ref="BM204:BM216" si="148">(BE204*AG204)*BK204</f>
        <v>0</v>
      </c>
      <c r="BN204" s="8">
        <f t="shared" ref="BN204:BN216" si="149">(BE204*AI204)*BK204</f>
        <v>0</v>
      </c>
      <c r="BO204" s="8">
        <f t="shared" ref="BO204:BO216" si="150">(BE204*AK204)*BK204</f>
        <v>0</v>
      </c>
      <c r="BP204" s="8">
        <f t="shared" ref="BP204:BP216" si="151">(BE204*AO204)*BK204</f>
        <v>0</v>
      </c>
      <c r="BS204" s="8">
        <f t="shared" ref="BS204:BS216" si="152">(BG204*AL204)*BK204</f>
        <v>0</v>
      </c>
      <c r="BU204" s="11">
        <f t="shared" ref="BU204:BU216" si="153">BR204-BN204</f>
        <v>0</v>
      </c>
      <c r="BV204" s="11">
        <f t="shared" ref="BV204:BV216" si="154">BS204-BO204</f>
        <v>0</v>
      </c>
      <c r="BX204" s="14" t="e">
        <f t="shared" ref="BX204:BX216" si="155">AI204/AG204</f>
        <v>#DIV/0!</v>
      </c>
      <c r="BY204" s="14" t="e">
        <f t="shared" ref="BY204:BY216" si="156">AJ204/AH204</f>
        <v>#DIV/0!</v>
      </c>
      <c r="BZ204" s="14" t="e">
        <f t="shared" ref="BZ204:BZ216" si="157">AK204/AG204</f>
        <v>#DIV/0!</v>
      </c>
      <c r="CA204" s="14" t="e">
        <f t="shared" ref="CA204:CA216" si="158">AL204/AH204</f>
        <v>#DIV/0!</v>
      </c>
      <c r="CB204" s="8" t="str">
        <f t="shared" ref="CB204:CB216" si="159">IF(BU204&gt;0,(BU204/BX204),"")</f>
        <v/>
      </c>
      <c r="CC204" s="8" t="str">
        <f t="shared" ref="CC204:CC216" si="160">IF(BU204&gt;0,BU204/BY204,"")</f>
        <v/>
      </c>
      <c r="CD204" s="8" t="str">
        <f t="shared" ref="CD204:CD216" si="161">IF(BV204&gt;0,BV204/BZ204,"")</f>
        <v/>
      </c>
      <c r="CE204" s="8" t="str">
        <f t="shared" ref="CE204:CE216" si="162">IF(BV204&gt;0,BV204/CA204,"")</f>
        <v/>
      </c>
      <c r="CG204" s="11">
        <f t="shared" ref="CG204:CG216" si="163">MIN(CB204:CE204)</f>
        <v>0</v>
      </c>
      <c r="CH204" s="11">
        <f t="shared" ref="CH204:CH216" si="164">MAX(CB204:CE204)</f>
        <v>0</v>
      </c>
      <c r="CJ204" t="str">
        <f t="shared" si="118"/>
        <v/>
      </c>
      <c r="CK204" t="str">
        <f t="shared" si="119"/>
        <v/>
      </c>
      <c r="CL204" t="str">
        <f t="shared" si="105"/>
        <v/>
      </c>
      <c r="CM204" t="str">
        <f t="shared" si="106"/>
        <v/>
      </c>
      <c r="CN204">
        <f t="shared" si="145"/>
        <v>90</v>
      </c>
      <c r="CO204">
        <f t="shared" si="145"/>
        <v>110</v>
      </c>
      <c r="CP204" s="8">
        <f t="shared" si="146"/>
        <v>0</v>
      </c>
      <c r="CQ204" s="8">
        <f t="shared" si="147"/>
        <v>0</v>
      </c>
    </row>
    <row r="205" spans="1:95" x14ac:dyDescent="0.25">
      <c r="A205">
        <v>1797</v>
      </c>
      <c r="B205" s="8">
        <f>'2 - Eltis SlaveAssessment'!BX205</f>
        <v>0</v>
      </c>
      <c r="C205" s="8">
        <f>'2 - Eltis SlaveAssessment'!BY205</f>
        <v>0</v>
      </c>
      <c r="D205" s="8">
        <f>'2 - Eltis SlaveAssessment'!AT205</f>
        <v>0</v>
      </c>
      <c r="E205" s="8">
        <f>'2 - Eltis SlaveAssessment'!AU205</f>
        <v>0</v>
      </c>
      <c r="F205" s="8">
        <f>'2 - Eltis SlaveAssessment'!AV205</f>
        <v>0</v>
      </c>
      <c r="G205" s="8">
        <f>'2 - Eltis SlaveAssessment'!AW205</f>
        <v>0</v>
      </c>
      <c r="H205" s="8">
        <f>'2 - Eltis SlaveAssessment'!BJ205+'2 - Eltis SlaveAssessment'!BL205+'2 - Eltis SlaveAssessment'!BN205+'2 - Eltis SlaveAssessment'!BP205+'2 - Eltis SlaveAssessment'!BR205</f>
        <v>0</v>
      </c>
      <c r="I205" s="8">
        <f>'2 - Eltis SlaveAssessment'!BK205+'2 - Eltis SlaveAssessment'!BM205+'2 - Eltis SlaveAssessment'!BO205+'2 - Eltis SlaveAssessment'!BQ205+'2 - Eltis SlaveAssessment'!BS205</f>
        <v>0</v>
      </c>
      <c r="J205" s="8">
        <f>'2 - Eltis SlaveAssessment'!N205+'2 - Eltis SlaveAssessment'!P205+'2 - Eltis SlaveAssessment'!R205+'2 - Eltis SlaveAssessment'!T205+'2 - Eltis SlaveAssessment'!V205+'2 - Eltis SlaveAssessment'!X205+'2 - Eltis SlaveAssessment'!Z205+'2 - Eltis SlaveAssessment'!AB205+'2 - Eltis SlaveAssessment'!AD205+'2 - Eltis SlaveAssessment'!AF205+'2 - Eltis SlaveAssessment'!AH205+'2 - Eltis SlaveAssessment'!AJ205+'2 - Eltis SlaveAssessment'!AL205+'2 - Eltis SlaveAssessment'!AN205+'2 - Eltis SlaveAssessment'!AP205+'2 - Eltis SlaveAssessment'!AR205+'2 - Eltis SlaveAssessment'!AX205+'2 - Eltis SlaveAssessment'!AZ205+'2 - Eltis SlaveAssessment'!BB205+'2 - Eltis SlaveAssessment'!BD205+'2 - Eltis SlaveAssessment'!BF205+'2 - Eltis SlaveAssessment'!BH205</f>
        <v>0</v>
      </c>
      <c r="K205" s="8">
        <f>'2 - Eltis SlaveAssessment'!O205+'2 - Eltis SlaveAssessment'!Q205+'2 - Eltis SlaveAssessment'!S205+'2 - Eltis SlaveAssessment'!U205+'2 - Eltis SlaveAssessment'!W205+'2 - Eltis SlaveAssessment'!Y205+'2 - Eltis SlaveAssessment'!AA205+'2 - Eltis SlaveAssessment'!AC205+'2 - Eltis SlaveAssessment'!AE205+'2 - Eltis SlaveAssessment'!AG205+'2 - Eltis SlaveAssessment'!AI205+'2 - Eltis SlaveAssessment'!AK205+'2 - Eltis SlaveAssessment'!AM205+'2 - Eltis SlaveAssessment'!AO205+'2 - Eltis SlaveAssessment'!AQ205+'2 - Eltis SlaveAssessment'!AS205+'2 - Eltis SlaveAssessment'!AY205+'2 - Eltis SlaveAssessment'!BA205+'2 - Eltis SlaveAssessment'!BC205+'2 - Eltis SlaveAssessment'!BE205+'2 - Eltis SlaveAssessment'!BG205+'2 - Eltis SlaveAssessment'!BI205</f>
        <v>0</v>
      </c>
      <c r="M205" s="8">
        <f>'1 - Eltis SlaveVoyages'!GF205</f>
        <v>0</v>
      </c>
      <c r="N205" s="8">
        <f>'1 - Eltis SlaveVoyages'!GG205</f>
        <v>0</v>
      </c>
      <c r="O205" s="8">
        <f>'1 - Eltis SlaveVoyages'!BZ205</f>
        <v>0</v>
      </c>
      <c r="P205" s="8">
        <f>'1 - Eltis SlaveVoyages'!CA205</f>
        <v>0</v>
      </c>
      <c r="Q205" s="8">
        <f>'1 - Eltis SlaveVoyages'!CB205</f>
        <v>0</v>
      </c>
      <c r="R205" s="8">
        <f>'1 - Eltis SlaveVoyages'!CC205</f>
        <v>0</v>
      </c>
      <c r="S205" s="8">
        <f>'1 - Eltis SlaveVoyages'!EL205+'1 - Eltis SlaveVoyages'!EN205+'1 - Eltis SlaveVoyages'!EP205+'1 - Eltis SlaveVoyages'!ER205+'1 - Eltis SlaveVoyages'!ET205</f>
        <v>0</v>
      </c>
      <c r="T205" s="8">
        <f>'1 - Eltis SlaveVoyages'!EM205+'1 - Eltis SlaveVoyages'!EO205+'1 - Eltis SlaveVoyages'!EQ205+'1 - Eltis SlaveVoyages'!ES205+'1 - Eltis SlaveVoyages'!EU205</f>
        <v>0</v>
      </c>
      <c r="U205" s="8">
        <f>'1 - Eltis SlaveVoyages'!BR205+'1 - Eltis SlaveVoyages'!BT205+'1 - Eltis SlaveVoyages'!BV205+'1 - Eltis SlaveVoyages'!CF205+'1 - Eltis SlaveVoyages'!CH205+'1 - Eltis SlaveVoyages'!CJ205+'1 - Eltis SlaveVoyages'!CL205+'1 - Eltis SlaveVoyages'!CN205+'1 - Eltis SlaveVoyages'!CP205+'1 - Eltis SlaveVoyages'!CR205+'1 - Eltis SlaveVoyages'!CT205+'1 - Eltis SlaveVoyages'!CV205+'1 - Eltis SlaveVoyages'!CX205+'1 - Eltis SlaveVoyages'!CZ205+'1 - Eltis SlaveVoyages'!DB205+'1 - Eltis SlaveVoyages'!DD205+'1 - Eltis SlaveVoyages'!DF205+'1 - Eltis SlaveVoyages'!DH205+'1 - Eltis SlaveVoyages'!DJ205+'1 - Eltis SlaveVoyages'!DL205+'1 - Eltis SlaveVoyages'!DN205+'1 - Eltis SlaveVoyages'!DP205+'1 - Eltis SlaveVoyages'!DR205+'1 - Eltis SlaveVoyages'!DT205+'1 - Eltis SlaveVoyages'!DV205+'1 - Eltis SlaveVoyages'!DX205+'1 - Eltis SlaveVoyages'!DZ205+'1 - Eltis SlaveVoyages'!EB205+'1 - Eltis SlaveVoyages'!ED205+'1 - Eltis SlaveVoyages'!EF205+'1 - Eltis SlaveVoyages'!EH205+'1 - Eltis SlaveVoyages'!EJ205+'1 - Eltis SlaveVoyages'!FP205+'1 - Eltis SlaveVoyages'!FT205+'1 - Eltis SlaveVoyages'!FV205</f>
        <v>0</v>
      </c>
      <c r="V205" s="8">
        <f>'1 - Eltis SlaveVoyages'!BS205+'1 - Eltis SlaveVoyages'!BU205+'1 - Eltis SlaveVoyages'!BW205+'1 - Eltis SlaveVoyages'!CG205+'1 - Eltis SlaveVoyages'!CI205+'1 - Eltis SlaveVoyages'!CK205+'1 - Eltis SlaveVoyages'!CM205+'1 - Eltis SlaveVoyages'!CO205+'1 - Eltis SlaveVoyages'!CQ205+'1 - Eltis SlaveVoyages'!CS205+'1 - Eltis SlaveVoyages'!CU205+'1 - Eltis SlaveVoyages'!CW205+'1 - Eltis SlaveVoyages'!CY205+'1 - Eltis SlaveVoyages'!DA205+'1 - Eltis SlaveVoyages'!DC205+'1 - Eltis SlaveVoyages'!DE205+'1 - Eltis SlaveVoyages'!DG205+'1 - Eltis SlaveVoyages'!DI205+'1 - Eltis SlaveVoyages'!DK205+'1 - Eltis SlaveVoyages'!DM205+'1 - Eltis SlaveVoyages'!DO205+'1 - Eltis SlaveVoyages'!DQ205+'1 - Eltis SlaveVoyages'!DS205+'1 - Eltis SlaveVoyages'!DU205+'1 - Eltis SlaveVoyages'!DW205+'1 - Eltis SlaveVoyages'!DY205+'1 - Eltis SlaveVoyages'!EA205+'1 - Eltis SlaveVoyages'!EC205+'1 - Eltis SlaveVoyages'!EE205+'1 - Eltis SlaveVoyages'!EG205+'1 - Eltis SlaveVoyages'!EI205+'1 - Eltis SlaveVoyages'!EK205+'1 - Eltis SlaveVoyages'!FQ205+'1 - Eltis SlaveVoyages'!FU205+'1 - Eltis SlaveVoyages'!FW205</f>
        <v>0</v>
      </c>
      <c r="AE205" s="11">
        <f t="shared" si="129"/>
        <v>0</v>
      </c>
      <c r="AG205" s="51">
        <f t="shared" si="130"/>
        <v>0</v>
      </c>
      <c r="AH205" s="52">
        <f t="shared" si="131"/>
        <v>0</v>
      </c>
      <c r="AI205" s="52">
        <f t="shared" si="132"/>
        <v>0</v>
      </c>
      <c r="AJ205" s="52">
        <f t="shared" si="133"/>
        <v>0</v>
      </c>
      <c r="AK205" s="52">
        <f t="shared" si="134"/>
        <v>0</v>
      </c>
      <c r="AL205" s="52">
        <f t="shared" si="135"/>
        <v>0</v>
      </c>
      <c r="AM205" s="52">
        <f t="shared" si="136"/>
        <v>0</v>
      </c>
      <c r="AN205" s="52">
        <f t="shared" si="137"/>
        <v>0</v>
      </c>
      <c r="AO205" s="52">
        <f t="shared" si="138"/>
        <v>0</v>
      </c>
      <c r="AP205" s="52">
        <f t="shared" si="139"/>
        <v>0</v>
      </c>
      <c r="AQ205" s="52">
        <f t="shared" si="140"/>
        <v>0</v>
      </c>
      <c r="AR205" s="56">
        <f t="shared" si="141"/>
        <v>0</v>
      </c>
      <c r="AT205" s="8">
        <f>IF('4 - Prijzen'!O209&gt;0,'4 - Prijzen'!O209,"")</f>
        <v>187.25</v>
      </c>
      <c r="AU205" s="8" t="str">
        <f>IF('4 - Prijzen'!P209&gt;0,'4 - Prijzen'!P209,"")</f>
        <v/>
      </c>
      <c r="AV205" s="8" t="str">
        <f>IF('4 - Prijzen'!BC209&gt;0,'4 - Prijzen'!BC209,"")</f>
        <v/>
      </c>
      <c r="AW205" s="8" t="str">
        <f>IF('4 - Prijzen'!BD209&gt;0,'4 - Prijzen'!BD209,"")</f>
        <v/>
      </c>
      <c r="AX205" s="8">
        <f>IF('4 - Prijzen'!BE209&gt;0,'4 - Prijzen'!BE209,"")</f>
        <v>351.34610272318537</v>
      </c>
      <c r="AY205" s="8">
        <f>IF('4 - Prijzen'!BF209&gt;0,'4 - Prijzen'!BF209,"")</f>
        <v>695.8957964332368</v>
      </c>
      <c r="AZ205" s="8" t="str">
        <f>IF('4 - Prijzen'!BG209&gt;0,'4 - Prijzen'!BG209,"")</f>
        <v/>
      </c>
      <c r="BA205" s="8">
        <f>IF('4 - Prijzen'!BV209&gt;0,'4 - Prijzen'!BV209,"")</f>
        <v>531</v>
      </c>
      <c r="BB205" s="8" t="str">
        <f>IF('4 - Prijzen'!BW209&gt;0,'4 - Prijzen'!BW209,"")</f>
        <v/>
      </c>
      <c r="BC205" s="8">
        <f>'4 - Prijzen'!BX209</f>
        <v>485.25151167092116</v>
      </c>
      <c r="BE205" s="11">
        <f t="shared" si="87"/>
        <v>187.25</v>
      </c>
      <c r="BF205" s="73">
        <v>351</v>
      </c>
      <c r="BG205" s="11">
        <f t="shared" si="96"/>
        <v>531</v>
      </c>
      <c r="BH205" s="11"/>
      <c r="BI205" s="87">
        <f t="shared" si="143"/>
        <v>0.629</v>
      </c>
      <c r="BJ205" s="87">
        <f t="shared" si="144"/>
        <v>0.66666666666666663</v>
      </c>
      <c r="BK205" s="84">
        <f t="shared" si="142"/>
        <v>0.8763333333333333</v>
      </c>
      <c r="BL205" s="89"/>
      <c r="BM205" s="8">
        <f t="shared" si="148"/>
        <v>0</v>
      </c>
      <c r="BN205" s="8">
        <f t="shared" si="149"/>
        <v>0</v>
      </c>
      <c r="BO205" s="8">
        <f t="shared" si="150"/>
        <v>0</v>
      </c>
      <c r="BP205" s="8">
        <f t="shared" si="151"/>
        <v>0</v>
      </c>
      <c r="BS205" s="8">
        <f t="shared" si="152"/>
        <v>0</v>
      </c>
      <c r="BU205" s="11">
        <f t="shared" si="153"/>
        <v>0</v>
      </c>
      <c r="BV205" s="11">
        <f t="shared" si="154"/>
        <v>0</v>
      </c>
      <c r="BX205" s="14" t="e">
        <f t="shared" si="155"/>
        <v>#DIV/0!</v>
      </c>
      <c r="BY205" s="14" t="e">
        <f t="shared" si="156"/>
        <v>#DIV/0!</v>
      </c>
      <c r="BZ205" s="14" t="e">
        <f t="shared" si="157"/>
        <v>#DIV/0!</v>
      </c>
      <c r="CA205" s="14" t="e">
        <f t="shared" si="158"/>
        <v>#DIV/0!</v>
      </c>
      <c r="CB205" s="8" t="str">
        <f t="shared" si="159"/>
        <v/>
      </c>
      <c r="CC205" s="8" t="str">
        <f t="shared" si="160"/>
        <v/>
      </c>
      <c r="CD205" s="8" t="str">
        <f t="shared" si="161"/>
        <v/>
      </c>
      <c r="CE205" s="8" t="str">
        <f t="shared" si="162"/>
        <v/>
      </c>
      <c r="CG205" s="11">
        <f t="shared" si="163"/>
        <v>0</v>
      </c>
      <c r="CH205" s="11">
        <f t="shared" si="164"/>
        <v>0</v>
      </c>
      <c r="CJ205" t="str">
        <f t="shared" si="118"/>
        <v/>
      </c>
      <c r="CK205" t="str">
        <f t="shared" si="119"/>
        <v/>
      </c>
      <c r="CL205" t="str">
        <f t="shared" si="105"/>
        <v/>
      </c>
      <c r="CM205" t="str">
        <f t="shared" si="106"/>
        <v/>
      </c>
      <c r="CN205">
        <f t="shared" si="145"/>
        <v>90</v>
      </c>
      <c r="CO205">
        <f t="shared" si="145"/>
        <v>110</v>
      </c>
      <c r="CP205" s="8">
        <f t="shared" si="146"/>
        <v>0</v>
      </c>
      <c r="CQ205" s="8">
        <f t="shared" si="147"/>
        <v>0</v>
      </c>
    </row>
    <row r="206" spans="1:95" x14ac:dyDescent="0.25">
      <c r="A206">
        <v>1798</v>
      </c>
      <c r="B206" s="8">
        <f>'2 - Eltis SlaveAssessment'!BX206</f>
        <v>0</v>
      </c>
      <c r="C206" s="8">
        <f>'2 - Eltis SlaveAssessment'!BY206</f>
        <v>0</v>
      </c>
      <c r="D206" s="8">
        <f>'2 - Eltis SlaveAssessment'!AT206</f>
        <v>0</v>
      </c>
      <c r="E206" s="8">
        <f>'2 - Eltis SlaveAssessment'!AU206</f>
        <v>0</v>
      </c>
      <c r="F206" s="8">
        <f>'2 - Eltis SlaveAssessment'!AV206</f>
        <v>0</v>
      </c>
      <c r="G206" s="8">
        <f>'2 - Eltis SlaveAssessment'!AW206</f>
        <v>0</v>
      </c>
      <c r="H206" s="8">
        <f>'2 - Eltis SlaveAssessment'!BJ206+'2 - Eltis SlaveAssessment'!BL206+'2 - Eltis SlaveAssessment'!BN206+'2 - Eltis SlaveAssessment'!BP206+'2 - Eltis SlaveAssessment'!BR206</f>
        <v>0</v>
      </c>
      <c r="I206" s="8">
        <f>'2 - Eltis SlaveAssessment'!BK206+'2 - Eltis SlaveAssessment'!BM206+'2 - Eltis SlaveAssessment'!BO206+'2 - Eltis SlaveAssessment'!BQ206+'2 - Eltis SlaveAssessment'!BS206</f>
        <v>0</v>
      </c>
      <c r="J206" s="8">
        <f>'2 - Eltis SlaveAssessment'!N206+'2 - Eltis SlaveAssessment'!P206+'2 - Eltis SlaveAssessment'!R206+'2 - Eltis SlaveAssessment'!T206+'2 - Eltis SlaveAssessment'!V206+'2 - Eltis SlaveAssessment'!X206+'2 - Eltis SlaveAssessment'!Z206+'2 - Eltis SlaveAssessment'!AB206+'2 - Eltis SlaveAssessment'!AD206+'2 - Eltis SlaveAssessment'!AF206+'2 - Eltis SlaveAssessment'!AH206+'2 - Eltis SlaveAssessment'!AJ206+'2 - Eltis SlaveAssessment'!AL206+'2 - Eltis SlaveAssessment'!AN206+'2 - Eltis SlaveAssessment'!AP206+'2 - Eltis SlaveAssessment'!AR206+'2 - Eltis SlaveAssessment'!AX206+'2 - Eltis SlaveAssessment'!AZ206+'2 - Eltis SlaveAssessment'!BB206+'2 - Eltis SlaveAssessment'!BD206+'2 - Eltis SlaveAssessment'!BF206+'2 - Eltis SlaveAssessment'!BH206</f>
        <v>0</v>
      </c>
      <c r="K206" s="8">
        <f>'2 - Eltis SlaveAssessment'!O206+'2 - Eltis SlaveAssessment'!Q206+'2 - Eltis SlaveAssessment'!S206+'2 - Eltis SlaveAssessment'!U206+'2 - Eltis SlaveAssessment'!W206+'2 - Eltis SlaveAssessment'!Y206+'2 - Eltis SlaveAssessment'!AA206+'2 - Eltis SlaveAssessment'!AC206+'2 - Eltis SlaveAssessment'!AE206+'2 - Eltis SlaveAssessment'!AG206+'2 - Eltis SlaveAssessment'!AI206+'2 - Eltis SlaveAssessment'!AK206+'2 - Eltis SlaveAssessment'!AM206+'2 - Eltis SlaveAssessment'!AO206+'2 - Eltis SlaveAssessment'!AQ206+'2 - Eltis SlaveAssessment'!AS206+'2 - Eltis SlaveAssessment'!AY206+'2 - Eltis SlaveAssessment'!BA206+'2 - Eltis SlaveAssessment'!BC206+'2 - Eltis SlaveAssessment'!BE206+'2 - Eltis SlaveAssessment'!BG206+'2 - Eltis SlaveAssessment'!BI206</f>
        <v>0</v>
      </c>
      <c r="M206" s="8">
        <f>'1 - Eltis SlaveVoyages'!GF206</f>
        <v>0</v>
      </c>
      <c r="N206" s="8">
        <f>'1 - Eltis SlaveVoyages'!GG206</f>
        <v>0</v>
      </c>
      <c r="O206" s="8">
        <f>'1 - Eltis SlaveVoyages'!BZ206</f>
        <v>0</v>
      </c>
      <c r="P206" s="8">
        <f>'1 - Eltis SlaveVoyages'!CA206</f>
        <v>0</v>
      </c>
      <c r="Q206" s="8">
        <f>'1 - Eltis SlaveVoyages'!CB206</f>
        <v>0</v>
      </c>
      <c r="R206" s="8">
        <f>'1 - Eltis SlaveVoyages'!CC206</f>
        <v>0</v>
      </c>
      <c r="S206" s="8">
        <f>'1 - Eltis SlaveVoyages'!EL206+'1 - Eltis SlaveVoyages'!EN206+'1 - Eltis SlaveVoyages'!EP206+'1 - Eltis SlaveVoyages'!ER206+'1 - Eltis SlaveVoyages'!ET206</f>
        <v>0</v>
      </c>
      <c r="T206" s="8">
        <f>'1 - Eltis SlaveVoyages'!EM206+'1 - Eltis SlaveVoyages'!EO206+'1 - Eltis SlaveVoyages'!EQ206+'1 - Eltis SlaveVoyages'!ES206+'1 - Eltis SlaveVoyages'!EU206</f>
        <v>0</v>
      </c>
      <c r="U206" s="8">
        <f>'1 - Eltis SlaveVoyages'!BR206+'1 - Eltis SlaveVoyages'!BT206+'1 - Eltis SlaveVoyages'!BV206+'1 - Eltis SlaveVoyages'!CF206+'1 - Eltis SlaveVoyages'!CH206+'1 - Eltis SlaveVoyages'!CJ206+'1 - Eltis SlaveVoyages'!CL206+'1 - Eltis SlaveVoyages'!CN206+'1 - Eltis SlaveVoyages'!CP206+'1 - Eltis SlaveVoyages'!CR206+'1 - Eltis SlaveVoyages'!CT206+'1 - Eltis SlaveVoyages'!CV206+'1 - Eltis SlaveVoyages'!CX206+'1 - Eltis SlaveVoyages'!CZ206+'1 - Eltis SlaveVoyages'!DB206+'1 - Eltis SlaveVoyages'!DD206+'1 - Eltis SlaveVoyages'!DF206+'1 - Eltis SlaveVoyages'!DH206+'1 - Eltis SlaveVoyages'!DJ206+'1 - Eltis SlaveVoyages'!DL206+'1 - Eltis SlaveVoyages'!DN206+'1 - Eltis SlaveVoyages'!DP206+'1 - Eltis SlaveVoyages'!DR206+'1 - Eltis SlaveVoyages'!DT206+'1 - Eltis SlaveVoyages'!DV206+'1 - Eltis SlaveVoyages'!DX206+'1 - Eltis SlaveVoyages'!DZ206+'1 - Eltis SlaveVoyages'!EB206+'1 - Eltis SlaveVoyages'!ED206+'1 - Eltis SlaveVoyages'!EF206+'1 - Eltis SlaveVoyages'!EH206+'1 - Eltis SlaveVoyages'!EJ206+'1 - Eltis SlaveVoyages'!FP206+'1 - Eltis SlaveVoyages'!FT206+'1 - Eltis SlaveVoyages'!FV206</f>
        <v>0</v>
      </c>
      <c r="V206" s="8">
        <f>'1 - Eltis SlaveVoyages'!BS206+'1 - Eltis SlaveVoyages'!BU206+'1 - Eltis SlaveVoyages'!BW206+'1 - Eltis SlaveVoyages'!CG206+'1 - Eltis SlaveVoyages'!CI206+'1 - Eltis SlaveVoyages'!CK206+'1 - Eltis SlaveVoyages'!CM206+'1 - Eltis SlaveVoyages'!CO206+'1 - Eltis SlaveVoyages'!CQ206+'1 - Eltis SlaveVoyages'!CS206+'1 - Eltis SlaveVoyages'!CU206+'1 - Eltis SlaveVoyages'!CW206+'1 - Eltis SlaveVoyages'!CY206+'1 - Eltis SlaveVoyages'!DA206+'1 - Eltis SlaveVoyages'!DC206+'1 - Eltis SlaveVoyages'!DE206+'1 - Eltis SlaveVoyages'!DG206+'1 - Eltis SlaveVoyages'!DI206+'1 - Eltis SlaveVoyages'!DK206+'1 - Eltis SlaveVoyages'!DM206+'1 - Eltis SlaveVoyages'!DO206+'1 - Eltis SlaveVoyages'!DQ206+'1 - Eltis SlaveVoyages'!DS206+'1 - Eltis SlaveVoyages'!DU206+'1 - Eltis SlaveVoyages'!DW206+'1 - Eltis SlaveVoyages'!DY206+'1 - Eltis SlaveVoyages'!EA206+'1 - Eltis SlaveVoyages'!EC206+'1 - Eltis SlaveVoyages'!EE206+'1 - Eltis SlaveVoyages'!EG206+'1 - Eltis SlaveVoyages'!EI206+'1 - Eltis SlaveVoyages'!EK206+'1 - Eltis SlaveVoyages'!FQ206+'1 - Eltis SlaveVoyages'!FU206+'1 - Eltis SlaveVoyages'!FW206</f>
        <v>0</v>
      </c>
      <c r="AE206" s="11">
        <f t="shared" si="129"/>
        <v>0</v>
      </c>
      <c r="AG206" s="51">
        <f t="shared" si="130"/>
        <v>0</v>
      </c>
      <c r="AH206" s="52">
        <f t="shared" si="131"/>
        <v>0</v>
      </c>
      <c r="AI206" s="52">
        <f t="shared" si="132"/>
        <v>0</v>
      </c>
      <c r="AJ206" s="52">
        <f t="shared" si="133"/>
        <v>0</v>
      </c>
      <c r="AK206" s="52">
        <f t="shared" si="134"/>
        <v>0</v>
      </c>
      <c r="AL206" s="52">
        <f t="shared" si="135"/>
        <v>0</v>
      </c>
      <c r="AM206" s="52">
        <f t="shared" si="136"/>
        <v>0</v>
      </c>
      <c r="AN206" s="52">
        <f t="shared" si="137"/>
        <v>0</v>
      </c>
      <c r="AO206" s="52">
        <f t="shared" si="138"/>
        <v>0</v>
      </c>
      <c r="AP206" s="52">
        <f t="shared" si="139"/>
        <v>0</v>
      </c>
      <c r="AQ206" s="52">
        <f t="shared" si="140"/>
        <v>0</v>
      </c>
      <c r="AR206" s="56">
        <f t="shared" si="141"/>
        <v>0</v>
      </c>
      <c r="AT206" s="8">
        <f>IF('4 - Prijzen'!O210&gt;0,'4 - Prijzen'!O210,"")</f>
        <v>185.5</v>
      </c>
      <c r="AU206" s="8" t="str">
        <f>IF('4 - Prijzen'!P210&gt;0,'4 - Prijzen'!P210,"")</f>
        <v/>
      </c>
      <c r="AV206" s="8" t="str">
        <f>IF('4 - Prijzen'!BC210&gt;0,'4 - Prijzen'!BC210,"")</f>
        <v/>
      </c>
      <c r="AW206" s="8" t="str">
        <f>IF('4 - Prijzen'!BD210&gt;0,'4 - Prijzen'!BD210,"")</f>
        <v/>
      </c>
      <c r="AX206" s="8">
        <f>IF('4 - Prijzen'!BE210&gt;0,'4 - Prijzen'!BE210,"")</f>
        <v>351.34610272318537</v>
      </c>
      <c r="AY206" s="8">
        <f>IF('4 - Prijzen'!BF210&gt;0,'4 - Prijzen'!BF210,"")</f>
        <v>723.95167439220518</v>
      </c>
      <c r="AZ206" s="8" t="str">
        <f>IF('4 - Prijzen'!BG210&gt;0,'4 - Prijzen'!BG210,"")</f>
        <v/>
      </c>
      <c r="BA206" s="8">
        <f>IF('4 - Prijzen'!BV210&gt;0,'4 - Prijzen'!BV210,"")</f>
        <v>529</v>
      </c>
      <c r="BB206" s="8" t="str">
        <f>IF('4 - Prijzen'!BW210&gt;0,'4 - Prijzen'!BW210,"")</f>
        <v/>
      </c>
      <c r="BC206" s="8">
        <f>'4 - Prijzen'!BX210</f>
        <v>478.84288741335752</v>
      </c>
      <c r="BE206" s="11">
        <f t="shared" si="87"/>
        <v>185.5</v>
      </c>
      <c r="BF206" s="73">
        <v>351</v>
      </c>
      <c r="BG206" s="11">
        <f t="shared" si="96"/>
        <v>529</v>
      </c>
      <c r="BH206" s="11"/>
      <c r="BI206" s="87">
        <f t="shared" si="143"/>
        <v>0.629</v>
      </c>
      <c r="BJ206" s="87">
        <f t="shared" si="144"/>
        <v>0.66666666666666663</v>
      </c>
      <c r="BK206" s="84">
        <f t="shared" si="142"/>
        <v>0.8763333333333333</v>
      </c>
      <c r="BL206" s="89"/>
      <c r="BM206" s="8">
        <f t="shared" si="148"/>
        <v>0</v>
      </c>
      <c r="BN206" s="8">
        <f t="shared" si="149"/>
        <v>0</v>
      </c>
      <c r="BO206" s="8">
        <f t="shared" si="150"/>
        <v>0</v>
      </c>
      <c r="BP206" s="8">
        <f t="shared" si="151"/>
        <v>0</v>
      </c>
      <c r="BS206" s="8">
        <f t="shared" si="152"/>
        <v>0</v>
      </c>
      <c r="BU206" s="11">
        <f t="shared" si="153"/>
        <v>0</v>
      </c>
      <c r="BV206" s="11">
        <f t="shared" si="154"/>
        <v>0</v>
      </c>
      <c r="BX206" s="14" t="e">
        <f t="shared" si="155"/>
        <v>#DIV/0!</v>
      </c>
      <c r="BY206" s="14" t="e">
        <f t="shared" si="156"/>
        <v>#DIV/0!</v>
      </c>
      <c r="BZ206" s="14" t="e">
        <f t="shared" si="157"/>
        <v>#DIV/0!</v>
      </c>
      <c r="CA206" s="14" t="e">
        <f t="shared" si="158"/>
        <v>#DIV/0!</v>
      </c>
      <c r="CB206" s="8" t="str">
        <f t="shared" si="159"/>
        <v/>
      </c>
      <c r="CC206" s="8" t="str">
        <f t="shared" si="160"/>
        <v/>
      </c>
      <c r="CD206" s="8" t="str">
        <f t="shared" si="161"/>
        <v/>
      </c>
      <c r="CE206" s="8" t="str">
        <f t="shared" si="162"/>
        <v/>
      </c>
      <c r="CG206" s="11">
        <f t="shared" si="163"/>
        <v>0</v>
      </c>
      <c r="CH206" s="11">
        <f t="shared" si="164"/>
        <v>0</v>
      </c>
      <c r="CJ206" t="str">
        <f t="shared" si="118"/>
        <v/>
      </c>
      <c r="CK206" t="str">
        <f t="shared" si="119"/>
        <v/>
      </c>
      <c r="CL206" t="str">
        <f t="shared" si="105"/>
        <v/>
      </c>
      <c r="CM206" t="str">
        <f t="shared" si="106"/>
        <v/>
      </c>
      <c r="CN206">
        <f t="shared" si="145"/>
        <v>90</v>
      </c>
      <c r="CO206">
        <f t="shared" si="145"/>
        <v>110</v>
      </c>
      <c r="CP206" s="8">
        <f t="shared" si="146"/>
        <v>0</v>
      </c>
      <c r="CQ206" s="8">
        <f t="shared" si="147"/>
        <v>0</v>
      </c>
    </row>
    <row r="207" spans="1:95" x14ac:dyDescent="0.25">
      <c r="A207">
        <v>1799</v>
      </c>
      <c r="B207" s="8">
        <f>'2 - Eltis SlaveAssessment'!BX207</f>
        <v>0</v>
      </c>
      <c r="C207" s="8">
        <f>'2 - Eltis SlaveAssessment'!BY207</f>
        <v>0</v>
      </c>
      <c r="D207" s="8">
        <f>'2 - Eltis SlaveAssessment'!AT207</f>
        <v>0</v>
      </c>
      <c r="E207" s="8">
        <f>'2 - Eltis SlaveAssessment'!AU207</f>
        <v>0</v>
      </c>
      <c r="F207" s="8">
        <f>'2 - Eltis SlaveAssessment'!AV207</f>
        <v>0</v>
      </c>
      <c r="G207" s="8">
        <f>'2 - Eltis SlaveAssessment'!AW207</f>
        <v>0</v>
      </c>
      <c r="H207" s="8">
        <f>'2 - Eltis SlaveAssessment'!BJ207+'2 - Eltis SlaveAssessment'!BL207+'2 - Eltis SlaveAssessment'!BN207+'2 - Eltis SlaveAssessment'!BP207+'2 - Eltis SlaveAssessment'!BR207</f>
        <v>0</v>
      </c>
      <c r="I207" s="8">
        <f>'2 - Eltis SlaveAssessment'!BK207+'2 - Eltis SlaveAssessment'!BM207+'2 - Eltis SlaveAssessment'!BO207+'2 - Eltis SlaveAssessment'!BQ207+'2 - Eltis SlaveAssessment'!BS207</f>
        <v>0</v>
      </c>
      <c r="J207" s="8">
        <f>'2 - Eltis SlaveAssessment'!N207+'2 - Eltis SlaveAssessment'!P207+'2 - Eltis SlaveAssessment'!R207+'2 - Eltis SlaveAssessment'!T207+'2 - Eltis SlaveAssessment'!V207+'2 - Eltis SlaveAssessment'!X207+'2 - Eltis SlaveAssessment'!Z207+'2 - Eltis SlaveAssessment'!AB207+'2 - Eltis SlaveAssessment'!AD207+'2 - Eltis SlaveAssessment'!AF207+'2 - Eltis SlaveAssessment'!AH207+'2 - Eltis SlaveAssessment'!AJ207+'2 - Eltis SlaveAssessment'!AL207+'2 - Eltis SlaveAssessment'!AN207+'2 - Eltis SlaveAssessment'!AP207+'2 - Eltis SlaveAssessment'!AR207+'2 - Eltis SlaveAssessment'!AX207+'2 - Eltis SlaveAssessment'!AZ207+'2 - Eltis SlaveAssessment'!BB207+'2 - Eltis SlaveAssessment'!BD207+'2 - Eltis SlaveAssessment'!BF207+'2 - Eltis SlaveAssessment'!BH207</f>
        <v>0</v>
      </c>
      <c r="K207" s="8">
        <f>'2 - Eltis SlaveAssessment'!O207+'2 - Eltis SlaveAssessment'!Q207+'2 - Eltis SlaveAssessment'!S207+'2 - Eltis SlaveAssessment'!U207+'2 - Eltis SlaveAssessment'!W207+'2 - Eltis SlaveAssessment'!Y207+'2 - Eltis SlaveAssessment'!AA207+'2 - Eltis SlaveAssessment'!AC207+'2 - Eltis SlaveAssessment'!AE207+'2 - Eltis SlaveAssessment'!AG207+'2 - Eltis SlaveAssessment'!AI207+'2 - Eltis SlaveAssessment'!AK207+'2 - Eltis SlaveAssessment'!AM207+'2 - Eltis SlaveAssessment'!AO207+'2 - Eltis SlaveAssessment'!AQ207+'2 - Eltis SlaveAssessment'!AS207+'2 - Eltis SlaveAssessment'!AY207+'2 - Eltis SlaveAssessment'!BA207+'2 - Eltis SlaveAssessment'!BC207+'2 - Eltis SlaveAssessment'!BE207+'2 - Eltis SlaveAssessment'!BG207+'2 - Eltis SlaveAssessment'!BI207</f>
        <v>0</v>
      </c>
      <c r="M207" s="8">
        <f>'1 - Eltis SlaveVoyages'!GF207</f>
        <v>0</v>
      </c>
      <c r="N207" s="8">
        <f>'1 - Eltis SlaveVoyages'!GG207</f>
        <v>0</v>
      </c>
      <c r="O207" s="8">
        <f>'1 - Eltis SlaveVoyages'!BZ207</f>
        <v>0</v>
      </c>
      <c r="P207" s="8">
        <f>'1 - Eltis SlaveVoyages'!CA207</f>
        <v>0</v>
      </c>
      <c r="Q207" s="8">
        <f>'1 - Eltis SlaveVoyages'!CB207</f>
        <v>0</v>
      </c>
      <c r="R207" s="8">
        <f>'1 - Eltis SlaveVoyages'!CC207</f>
        <v>0</v>
      </c>
      <c r="S207" s="8">
        <f>'1 - Eltis SlaveVoyages'!EL207+'1 - Eltis SlaveVoyages'!EN207+'1 - Eltis SlaveVoyages'!EP207+'1 - Eltis SlaveVoyages'!ER207+'1 - Eltis SlaveVoyages'!ET207</f>
        <v>0</v>
      </c>
      <c r="T207" s="8">
        <f>'1 - Eltis SlaveVoyages'!EM207+'1 - Eltis SlaveVoyages'!EO207+'1 - Eltis SlaveVoyages'!EQ207+'1 - Eltis SlaveVoyages'!ES207+'1 - Eltis SlaveVoyages'!EU207</f>
        <v>0</v>
      </c>
      <c r="U207" s="8">
        <f>'1 - Eltis SlaveVoyages'!BR207+'1 - Eltis SlaveVoyages'!BT207+'1 - Eltis SlaveVoyages'!BV207+'1 - Eltis SlaveVoyages'!CF207+'1 - Eltis SlaveVoyages'!CH207+'1 - Eltis SlaveVoyages'!CJ207+'1 - Eltis SlaveVoyages'!CL207+'1 - Eltis SlaveVoyages'!CN207+'1 - Eltis SlaveVoyages'!CP207+'1 - Eltis SlaveVoyages'!CR207+'1 - Eltis SlaveVoyages'!CT207+'1 - Eltis SlaveVoyages'!CV207+'1 - Eltis SlaveVoyages'!CX207+'1 - Eltis SlaveVoyages'!CZ207+'1 - Eltis SlaveVoyages'!DB207+'1 - Eltis SlaveVoyages'!DD207+'1 - Eltis SlaveVoyages'!DF207+'1 - Eltis SlaveVoyages'!DH207+'1 - Eltis SlaveVoyages'!DJ207+'1 - Eltis SlaveVoyages'!DL207+'1 - Eltis SlaveVoyages'!DN207+'1 - Eltis SlaveVoyages'!DP207+'1 - Eltis SlaveVoyages'!DR207+'1 - Eltis SlaveVoyages'!DT207+'1 - Eltis SlaveVoyages'!DV207+'1 - Eltis SlaveVoyages'!DX207+'1 - Eltis SlaveVoyages'!DZ207+'1 - Eltis SlaveVoyages'!EB207+'1 - Eltis SlaveVoyages'!ED207+'1 - Eltis SlaveVoyages'!EF207+'1 - Eltis SlaveVoyages'!EH207+'1 - Eltis SlaveVoyages'!EJ207+'1 - Eltis SlaveVoyages'!FP207+'1 - Eltis SlaveVoyages'!FT207+'1 - Eltis SlaveVoyages'!FV207</f>
        <v>0</v>
      </c>
      <c r="V207" s="8">
        <f>'1 - Eltis SlaveVoyages'!BS207+'1 - Eltis SlaveVoyages'!BU207+'1 - Eltis SlaveVoyages'!BW207+'1 - Eltis SlaveVoyages'!CG207+'1 - Eltis SlaveVoyages'!CI207+'1 - Eltis SlaveVoyages'!CK207+'1 - Eltis SlaveVoyages'!CM207+'1 - Eltis SlaveVoyages'!CO207+'1 - Eltis SlaveVoyages'!CQ207+'1 - Eltis SlaveVoyages'!CS207+'1 - Eltis SlaveVoyages'!CU207+'1 - Eltis SlaveVoyages'!CW207+'1 - Eltis SlaveVoyages'!CY207+'1 - Eltis SlaveVoyages'!DA207+'1 - Eltis SlaveVoyages'!DC207+'1 - Eltis SlaveVoyages'!DE207+'1 - Eltis SlaveVoyages'!DG207+'1 - Eltis SlaveVoyages'!DI207+'1 - Eltis SlaveVoyages'!DK207+'1 - Eltis SlaveVoyages'!DM207+'1 - Eltis SlaveVoyages'!DO207+'1 - Eltis SlaveVoyages'!DQ207+'1 - Eltis SlaveVoyages'!DS207+'1 - Eltis SlaveVoyages'!DU207+'1 - Eltis SlaveVoyages'!DW207+'1 - Eltis SlaveVoyages'!DY207+'1 - Eltis SlaveVoyages'!EA207+'1 - Eltis SlaveVoyages'!EC207+'1 - Eltis SlaveVoyages'!EE207+'1 - Eltis SlaveVoyages'!EG207+'1 - Eltis SlaveVoyages'!EI207+'1 - Eltis SlaveVoyages'!EK207+'1 - Eltis SlaveVoyages'!FQ207+'1 - Eltis SlaveVoyages'!FU207+'1 - Eltis SlaveVoyages'!FW207</f>
        <v>0</v>
      </c>
      <c r="AE207" s="11">
        <f t="shared" si="129"/>
        <v>0</v>
      </c>
      <c r="AG207" s="51">
        <f t="shared" si="130"/>
        <v>0</v>
      </c>
      <c r="AH207" s="52">
        <f t="shared" si="131"/>
        <v>0</v>
      </c>
      <c r="AI207" s="52">
        <f t="shared" si="132"/>
        <v>0</v>
      </c>
      <c r="AJ207" s="52">
        <f t="shared" si="133"/>
        <v>0</v>
      </c>
      <c r="AK207" s="52">
        <f t="shared" si="134"/>
        <v>0</v>
      </c>
      <c r="AL207" s="52">
        <f t="shared" si="135"/>
        <v>0</v>
      </c>
      <c r="AM207" s="52">
        <f t="shared" si="136"/>
        <v>0</v>
      </c>
      <c r="AN207" s="52">
        <f t="shared" si="137"/>
        <v>0</v>
      </c>
      <c r="AO207" s="52">
        <f t="shared" si="138"/>
        <v>0</v>
      </c>
      <c r="AP207" s="52">
        <f t="shared" si="139"/>
        <v>0</v>
      </c>
      <c r="AQ207" s="52">
        <f t="shared" si="140"/>
        <v>0</v>
      </c>
      <c r="AR207" s="56">
        <f t="shared" si="141"/>
        <v>0</v>
      </c>
      <c r="AT207" s="8">
        <f>IF('4 - Prijzen'!O211&gt;0,'4 - Prijzen'!O211,"")</f>
        <v>153</v>
      </c>
      <c r="AU207" s="8" t="str">
        <f>IF('4 - Prijzen'!P211&gt;0,'4 - Prijzen'!P211,"")</f>
        <v/>
      </c>
      <c r="AV207" s="8" t="str">
        <f>IF('4 - Prijzen'!BC211&gt;0,'4 - Prijzen'!BC211,"")</f>
        <v/>
      </c>
      <c r="AW207" s="8" t="str">
        <f>IF('4 - Prijzen'!BD211&gt;0,'4 - Prijzen'!BD211,"")</f>
        <v/>
      </c>
      <c r="AX207" s="8">
        <f>IF('4 - Prijzen'!BE211&gt;0,'4 - Prijzen'!BE211,"")</f>
        <v>351.34610272318537</v>
      </c>
      <c r="AY207" s="8">
        <f>IF('4 - Prijzen'!BF211&gt;0,'4 - Prijzen'!BF211,"")</f>
        <v>674.37324602808496</v>
      </c>
      <c r="AZ207" s="8" t="str">
        <f>IF('4 - Prijzen'!BG211&gt;0,'4 - Prijzen'!BG211,"")</f>
        <v/>
      </c>
      <c r="BA207" s="8">
        <f>IF('4 - Prijzen'!BV211&gt;0,'4 - Prijzen'!BV211,"")</f>
        <v>476</v>
      </c>
      <c r="BB207" s="8" t="str">
        <f>IF('4 - Prijzen'!BW211&gt;0,'4 - Prijzen'!BW211,"")</f>
        <v/>
      </c>
      <c r="BC207" s="8">
        <f>'4 - Prijzen'!BX211</f>
        <v>474.59609777403494</v>
      </c>
      <c r="BE207" s="11">
        <f t="shared" si="87"/>
        <v>153</v>
      </c>
      <c r="BF207" s="73">
        <v>351</v>
      </c>
      <c r="BG207" s="11">
        <f t="shared" si="96"/>
        <v>476</v>
      </c>
      <c r="BH207" s="11"/>
      <c r="BI207" s="87">
        <f t="shared" si="143"/>
        <v>0.629</v>
      </c>
      <c r="BJ207" s="87">
        <f t="shared" si="144"/>
        <v>0.66666666666666663</v>
      </c>
      <c r="BK207" s="84">
        <f t="shared" si="142"/>
        <v>0.8763333333333333</v>
      </c>
      <c r="BL207" s="89"/>
      <c r="BM207" s="8">
        <f t="shared" si="148"/>
        <v>0</v>
      </c>
      <c r="BN207" s="8">
        <f t="shared" si="149"/>
        <v>0</v>
      </c>
      <c r="BO207" s="8">
        <f t="shared" si="150"/>
        <v>0</v>
      </c>
      <c r="BP207" s="8">
        <f t="shared" si="151"/>
        <v>0</v>
      </c>
      <c r="BS207" s="8">
        <f t="shared" si="152"/>
        <v>0</v>
      </c>
      <c r="BU207" s="11">
        <f t="shared" si="153"/>
        <v>0</v>
      </c>
      <c r="BV207" s="11">
        <f t="shared" si="154"/>
        <v>0</v>
      </c>
      <c r="BX207" s="14" t="e">
        <f t="shared" si="155"/>
        <v>#DIV/0!</v>
      </c>
      <c r="BY207" s="14" t="e">
        <f t="shared" si="156"/>
        <v>#DIV/0!</v>
      </c>
      <c r="BZ207" s="14" t="e">
        <f t="shared" si="157"/>
        <v>#DIV/0!</v>
      </c>
      <c r="CA207" s="14" t="e">
        <f t="shared" si="158"/>
        <v>#DIV/0!</v>
      </c>
      <c r="CB207" s="8" t="str">
        <f t="shared" si="159"/>
        <v/>
      </c>
      <c r="CC207" s="8" t="str">
        <f t="shared" si="160"/>
        <v/>
      </c>
      <c r="CD207" s="8" t="str">
        <f t="shared" si="161"/>
        <v/>
      </c>
      <c r="CE207" s="8" t="str">
        <f t="shared" si="162"/>
        <v/>
      </c>
      <c r="CG207" s="11">
        <f t="shared" si="163"/>
        <v>0</v>
      </c>
      <c r="CH207" s="11">
        <f t="shared" si="164"/>
        <v>0</v>
      </c>
      <c r="CJ207" t="str">
        <f t="shared" si="118"/>
        <v/>
      </c>
      <c r="CK207" t="str">
        <f t="shared" si="119"/>
        <v/>
      </c>
      <c r="CL207" t="str">
        <f t="shared" si="105"/>
        <v/>
      </c>
      <c r="CM207" t="str">
        <f t="shared" si="106"/>
        <v/>
      </c>
      <c r="CN207">
        <f t="shared" si="145"/>
        <v>90</v>
      </c>
      <c r="CO207">
        <f t="shared" si="145"/>
        <v>110</v>
      </c>
      <c r="CP207" s="8">
        <f t="shared" si="146"/>
        <v>0</v>
      </c>
      <c r="CQ207" s="8">
        <f t="shared" si="147"/>
        <v>0</v>
      </c>
    </row>
    <row r="208" spans="1:95" x14ac:dyDescent="0.25">
      <c r="A208">
        <v>1800</v>
      </c>
      <c r="B208" s="8">
        <f>'2 - Eltis SlaveAssessment'!BX208</f>
        <v>0</v>
      </c>
      <c r="C208" s="8">
        <f>'2 - Eltis SlaveAssessment'!BY208</f>
        <v>0</v>
      </c>
      <c r="D208" s="8">
        <f>'2 - Eltis SlaveAssessment'!AT208</f>
        <v>0</v>
      </c>
      <c r="E208" s="8">
        <f>'2 - Eltis SlaveAssessment'!AU208</f>
        <v>0</v>
      </c>
      <c r="F208" s="8">
        <f>'2 - Eltis SlaveAssessment'!AV208</f>
        <v>0</v>
      </c>
      <c r="G208" s="8">
        <f>'2 - Eltis SlaveAssessment'!AW208</f>
        <v>0</v>
      </c>
      <c r="H208" s="8">
        <f>'2 - Eltis SlaveAssessment'!BJ208+'2 - Eltis SlaveAssessment'!BL208+'2 - Eltis SlaveAssessment'!BN208+'2 - Eltis SlaveAssessment'!BP208+'2 - Eltis SlaveAssessment'!BR208</f>
        <v>0</v>
      </c>
      <c r="I208" s="8">
        <f>'2 - Eltis SlaveAssessment'!BK208+'2 - Eltis SlaveAssessment'!BM208+'2 - Eltis SlaveAssessment'!BO208+'2 - Eltis SlaveAssessment'!BQ208+'2 - Eltis SlaveAssessment'!BS208</f>
        <v>0</v>
      </c>
      <c r="J208" s="8">
        <f>'2 - Eltis SlaveAssessment'!N208+'2 - Eltis SlaveAssessment'!P208+'2 - Eltis SlaveAssessment'!R208+'2 - Eltis SlaveAssessment'!T208+'2 - Eltis SlaveAssessment'!V208+'2 - Eltis SlaveAssessment'!X208+'2 - Eltis SlaveAssessment'!Z208+'2 - Eltis SlaveAssessment'!AB208+'2 - Eltis SlaveAssessment'!AD208+'2 - Eltis SlaveAssessment'!AF208+'2 - Eltis SlaveAssessment'!AH208+'2 - Eltis SlaveAssessment'!AJ208+'2 - Eltis SlaveAssessment'!AL208+'2 - Eltis SlaveAssessment'!AN208+'2 - Eltis SlaveAssessment'!AP208+'2 - Eltis SlaveAssessment'!AR208+'2 - Eltis SlaveAssessment'!AX208+'2 - Eltis SlaveAssessment'!AZ208+'2 - Eltis SlaveAssessment'!BB208+'2 - Eltis SlaveAssessment'!BD208+'2 - Eltis SlaveAssessment'!BF208+'2 - Eltis SlaveAssessment'!BH208</f>
        <v>0</v>
      </c>
      <c r="K208" s="8">
        <f>'2 - Eltis SlaveAssessment'!O208+'2 - Eltis SlaveAssessment'!Q208+'2 - Eltis SlaveAssessment'!S208+'2 - Eltis SlaveAssessment'!U208+'2 - Eltis SlaveAssessment'!W208+'2 - Eltis SlaveAssessment'!Y208+'2 - Eltis SlaveAssessment'!AA208+'2 - Eltis SlaveAssessment'!AC208+'2 - Eltis SlaveAssessment'!AE208+'2 - Eltis SlaveAssessment'!AG208+'2 - Eltis SlaveAssessment'!AI208+'2 - Eltis SlaveAssessment'!AK208+'2 - Eltis SlaveAssessment'!AM208+'2 - Eltis SlaveAssessment'!AO208+'2 - Eltis SlaveAssessment'!AQ208+'2 - Eltis SlaveAssessment'!AS208+'2 - Eltis SlaveAssessment'!AY208+'2 - Eltis SlaveAssessment'!BA208+'2 - Eltis SlaveAssessment'!BC208+'2 - Eltis SlaveAssessment'!BE208+'2 - Eltis SlaveAssessment'!BG208+'2 - Eltis SlaveAssessment'!BI208</f>
        <v>0</v>
      </c>
      <c r="M208" s="8">
        <f>'1 - Eltis SlaveVoyages'!GF208</f>
        <v>0</v>
      </c>
      <c r="N208" s="8">
        <f>'1 - Eltis SlaveVoyages'!GG208</f>
        <v>0</v>
      </c>
      <c r="O208" s="8">
        <f>'1 - Eltis SlaveVoyages'!BZ208</f>
        <v>0</v>
      </c>
      <c r="P208" s="8">
        <f>'1 - Eltis SlaveVoyages'!CA208</f>
        <v>0</v>
      </c>
      <c r="Q208" s="8">
        <f>'1 - Eltis SlaveVoyages'!CB208</f>
        <v>0</v>
      </c>
      <c r="R208" s="8">
        <f>'1 - Eltis SlaveVoyages'!CC208</f>
        <v>0</v>
      </c>
      <c r="S208" s="8">
        <f>'1 - Eltis SlaveVoyages'!EL208+'1 - Eltis SlaveVoyages'!EN208+'1 - Eltis SlaveVoyages'!EP208+'1 - Eltis SlaveVoyages'!ER208+'1 - Eltis SlaveVoyages'!ET208</f>
        <v>0</v>
      </c>
      <c r="T208" s="8">
        <f>'1 - Eltis SlaveVoyages'!EM208+'1 - Eltis SlaveVoyages'!EO208+'1 - Eltis SlaveVoyages'!EQ208+'1 - Eltis SlaveVoyages'!ES208+'1 - Eltis SlaveVoyages'!EU208</f>
        <v>0</v>
      </c>
      <c r="U208" s="8">
        <f>'1 - Eltis SlaveVoyages'!BR208+'1 - Eltis SlaveVoyages'!BT208+'1 - Eltis SlaveVoyages'!BV208+'1 - Eltis SlaveVoyages'!CF208+'1 - Eltis SlaveVoyages'!CH208+'1 - Eltis SlaveVoyages'!CJ208+'1 - Eltis SlaveVoyages'!CL208+'1 - Eltis SlaveVoyages'!CN208+'1 - Eltis SlaveVoyages'!CP208+'1 - Eltis SlaveVoyages'!CR208+'1 - Eltis SlaveVoyages'!CT208+'1 - Eltis SlaveVoyages'!CV208+'1 - Eltis SlaveVoyages'!CX208+'1 - Eltis SlaveVoyages'!CZ208+'1 - Eltis SlaveVoyages'!DB208+'1 - Eltis SlaveVoyages'!DD208+'1 - Eltis SlaveVoyages'!DF208+'1 - Eltis SlaveVoyages'!DH208+'1 - Eltis SlaveVoyages'!DJ208+'1 - Eltis SlaveVoyages'!DL208+'1 - Eltis SlaveVoyages'!DN208+'1 - Eltis SlaveVoyages'!DP208+'1 - Eltis SlaveVoyages'!DR208+'1 - Eltis SlaveVoyages'!DT208+'1 - Eltis SlaveVoyages'!DV208+'1 - Eltis SlaveVoyages'!DX208+'1 - Eltis SlaveVoyages'!DZ208+'1 - Eltis SlaveVoyages'!EB208+'1 - Eltis SlaveVoyages'!ED208+'1 - Eltis SlaveVoyages'!EF208+'1 - Eltis SlaveVoyages'!EH208+'1 - Eltis SlaveVoyages'!EJ208+'1 - Eltis SlaveVoyages'!FP208+'1 - Eltis SlaveVoyages'!FT208+'1 - Eltis SlaveVoyages'!FV208</f>
        <v>0</v>
      </c>
      <c r="V208" s="8">
        <f>'1 - Eltis SlaveVoyages'!BS208+'1 - Eltis SlaveVoyages'!BU208+'1 - Eltis SlaveVoyages'!BW208+'1 - Eltis SlaveVoyages'!CG208+'1 - Eltis SlaveVoyages'!CI208+'1 - Eltis SlaveVoyages'!CK208+'1 - Eltis SlaveVoyages'!CM208+'1 - Eltis SlaveVoyages'!CO208+'1 - Eltis SlaveVoyages'!CQ208+'1 - Eltis SlaveVoyages'!CS208+'1 - Eltis SlaveVoyages'!CU208+'1 - Eltis SlaveVoyages'!CW208+'1 - Eltis SlaveVoyages'!CY208+'1 - Eltis SlaveVoyages'!DA208+'1 - Eltis SlaveVoyages'!DC208+'1 - Eltis SlaveVoyages'!DE208+'1 - Eltis SlaveVoyages'!DG208+'1 - Eltis SlaveVoyages'!DI208+'1 - Eltis SlaveVoyages'!DK208+'1 - Eltis SlaveVoyages'!DM208+'1 - Eltis SlaveVoyages'!DO208+'1 - Eltis SlaveVoyages'!DQ208+'1 - Eltis SlaveVoyages'!DS208+'1 - Eltis SlaveVoyages'!DU208+'1 - Eltis SlaveVoyages'!DW208+'1 - Eltis SlaveVoyages'!DY208+'1 - Eltis SlaveVoyages'!EA208+'1 - Eltis SlaveVoyages'!EC208+'1 - Eltis SlaveVoyages'!EE208+'1 - Eltis SlaveVoyages'!EG208+'1 - Eltis SlaveVoyages'!EI208+'1 - Eltis SlaveVoyages'!EK208+'1 - Eltis SlaveVoyages'!FQ208+'1 - Eltis SlaveVoyages'!FU208+'1 - Eltis SlaveVoyages'!FW208</f>
        <v>0</v>
      </c>
      <c r="AE208" s="11">
        <f t="shared" si="129"/>
        <v>0</v>
      </c>
      <c r="AG208" s="51">
        <f t="shared" si="130"/>
        <v>0</v>
      </c>
      <c r="AH208" s="52">
        <f t="shared" si="131"/>
        <v>0</v>
      </c>
      <c r="AI208" s="52">
        <f t="shared" si="132"/>
        <v>0</v>
      </c>
      <c r="AJ208" s="52">
        <f t="shared" si="133"/>
        <v>0</v>
      </c>
      <c r="AK208" s="52">
        <f t="shared" si="134"/>
        <v>0</v>
      </c>
      <c r="AL208" s="52">
        <f t="shared" si="135"/>
        <v>0</v>
      </c>
      <c r="AM208" s="52">
        <f t="shared" si="136"/>
        <v>0</v>
      </c>
      <c r="AN208" s="52">
        <f t="shared" si="137"/>
        <v>0</v>
      </c>
      <c r="AO208" s="52">
        <f t="shared" si="138"/>
        <v>0</v>
      </c>
      <c r="AP208" s="52">
        <f t="shared" si="139"/>
        <v>0</v>
      </c>
      <c r="AQ208" s="52">
        <f t="shared" si="140"/>
        <v>0</v>
      </c>
      <c r="AR208" s="56">
        <f t="shared" si="141"/>
        <v>0</v>
      </c>
      <c r="AT208" s="73"/>
      <c r="AU208" s="8" t="str">
        <f>IF('4 - Prijzen'!P212&gt;0,'4 - Prijzen'!P212,"")</f>
        <v/>
      </c>
      <c r="AV208" s="8" t="str">
        <f>IF('4 - Prijzen'!BC212&gt;0,'4 - Prijzen'!BC212,"")</f>
        <v/>
      </c>
      <c r="AW208" s="8" t="str">
        <f>IF('4 - Prijzen'!BD212&gt;0,'4 - Prijzen'!BD212,"")</f>
        <v/>
      </c>
      <c r="AX208" s="8">
        <f>IF('4 - Prijzen'!BE212&gt;0,'4 - Prijzen'!BE212,"")</f>
        <v>351.34610272318537</v>
      </c>
      <c r="AY208" s="8">
        <f>IF('4 - Prijzen'!BF212&gt;0,'4 - Prijzen'!BF212,"")</f>
        <v>654.57359638985781</v>
      </c>
      <c r="AZ208" s="8" t="str">
        <f>IF('4 - Prijzen'!BG212&gt;0,'4 - Prijzen'!BG212,"")</f>
        <v/>
      </c>
      <c r="BA208" s="8">
        <f>IF('4 - Prijzen'!BV212&gt;0,'4 - Prijzen'!BV212,"")</f>
        <v>476</v>
      </c>
      <c r="BB208" s="8" t="str">
        <f>IF('4 - Prijzen'!BW212&gt;0,'4 - Prijzen'!BW212,"")</f>
        <v/>
      </c>
      <c r="BC208" s="8">
        <f>'4 - Prijzen'!BX212</f>
        <v>474.59609777403494</v>
      </c>
      <c r="BE208" s="20"/>
      <c r="BF208" s="73"/>
      <c r="BG208" s="11">
        <f t="shared" si="96"/>
        <v>476</v>
      </c>
      <c r="BH208" s="11"/>
      <c r="BI208" s="87">
        <f t="shared" si="143"/>
        <v>0.629</v>
      </c>
      <c r="BJ208" s="87">
        <f t="shared" si="144"/>
        <v>0.66666666666666663</v>
      </c>
      <c r="BK208" s="84">
        <f t="shared" si="142"/>
        <v>0.8763333333333333</v>
      </c>
      <c r="BL208" s="89"/>
      <c r="BM208" s="8">
        <f t="shared" si="148"/>
        <v>0</v>
      </c>
      <c r="BN208" s="8">
        <f t="shared" si="149"/>
        <v>0</v>
      </c>
      <c r="BO208" s="8">
        <f t="shared" si="150"/>
        <v>0</v>
      </c>
      <c r="BP208" s="8">
        <f t="shared" si="151"/>
        <v>0</v>
      </c>
      <c r="BS208" s="8">
        <f t="shared" si="152"/>
        <v>0</v>
      </c>
      <c r="BU208" s="11">
        <f t="shared" si="153"/>
        <v>0</v>
      </c>
      <c r="BV208" s="11">
        <f t="shared" si="154"/>
        <v>0</v>
      </c>
      <c r="BX208" s="14" t="e">
        <f t="shared" si="155"/>
        <v>#DIV/0!</v>
      </c>
      <c r="BY208" s="14" t="e">
        <f t="shared" si="156"/>
        <v>#DIV/0!</v>
      </c>
      <c r="BZ208" s="14" t="e">
        <f t="shared" si="157"/>
        <v>#DIV/0!</v>
      </c>
      <c r="CA208" s="14" t="e">
        <f t="shared" si="158"/>
        <v>#DIV/0!</v>
      </c>
      <c r="CB208" s="8" t="str">
        <f t="shared" si="159"/>
        <v/>
      </c>
      <c r="CC208" s="8" t="str">
        <f t="shared" si="160"/>
        <v/>
      </c>
      <c r="CD208" s="8" t="str">
        <f t="shared" si="161"/>
        <v/>
      </c>
      <c r="CE208" s="8" t="str">
        <f t="shared" si="162"/>
        <v/>
      </c>
      <c r="CG208" s="11">
        <f t="shared" si="163"/>
        <v>0</v>
      </c>
      <c r="CH208" s="11">
        <f t="shared" si="164"/>
        <v>0</v>
      </c>
      <c r="CJ208" t="str">
        <f t="shared" si="118"/>
        <v/>
      </c>
      <c r="CK208" t="str">
        <f t="shared" si="119"/>
        <v/>
      </c>
      <c r="CL208" t="str">
        <f t="shared" si="105"/>
        <v/>
      </c>
      <c r="CM208" t="str">
        <f t="shared" si="106"/>
        <v/>
      </c>
      <c r="CN208">
        <f t="shared" si="145"/>
        <v>90</v>
      </c>
      <c r="CO208">
        <f t="shared" si="145"/>
        <v>110</v>
      </c>
      <c r="CP208" s="8">
        <f t="shared" si="146"/>
        <v>0</v>
      </c>
      <c r="CQ208" s="8">
        <f t="shared" si="147"/>
        <v>0</v>
      </c>
    </row>
    <row r="209" spans="1:95" x14ac:dyDescent="0.25">
      <c r="A209">
        <v>1801</v>
      </c>
      <c r="B209" s="8">
        <f>'2 - Eltis SlaveAssessment'!BX209</f>
        <v>0</v>
      </c>
      <c r="C209" s="8">
        <f>'2 - Eltis SlaveAssessment'!BY209</f>
        <v>0</v>
      </c>
      <c r="D209" s="8">
        <f>'2 - Eltis SlaveAssessment'!AT209</f>
        <v>0</v>
      </c>
      <c r="E209" s="8">
        <f>'2 - Eltis SlaveAssessment'!AU209</f>
        <v>0</v>
      </c>
      <c r="F209" s="8">
        <f>'2 - Eltis SlaveAssessment'!AV209</f>
        <v>0</v>
      </c>
      <c r="G209" s="8">
        <f>'2 - Eltis SlaveAssessment'!AW209</f>
        <v>0</v>
      </c>
      <c r="H209" s="8">
        <f>'2 - Eltis SlaveAssessment'!BJ209+'2 - Eltis SlaveAssessment'!BL209+'2 - Eltis SlaveAssessment'!BN209+'2 - Eltis SlaveAssessment'!BP209+'2 - Eltis SlaveAssessment'!BR209</f>
        <v>0</v>
      </c>
      <c r="I209" s="8">
        <f>'2 - Eltis SlaveAssessment'!BK209+'2 - Eltis SlaveAssessment'!BM209+'2 - Eltis SlaveAssessment'!BO209+'2 - Eltis SlaveAssessment'!BQ209+'2 - Eltis SlaveAssessment'!BS209</f>
        <v>0</v>
      </c>
      <c r="J209" s="8">
        <f>'2 - Eltis SlaveAssessment'!N209+'2 - Eltis SlaveAssessment'!P209+'2 - Eltis SlaveAssessment'!R209+'2 - Eltis SlaveAssessment'!T209+'2 - Eltis SlaveAssessment'!V209+'2 - Eltis SlaveAssessment'!X209+'2 - Eltis SlaveAssessment'!Z209+'2 - Eltis SlaveAssessment'!AB209+'2 - Eltis SlaveAssessment'!AD209+'2 - Eltis SlaveAssessment'!AF209+'2 - Eltis SlaveAssessment'!AH209+'2 - Eltis SlaveAssessment'!AJ209+'2 - Eltis SlaveAssessment'!AL209+'2 - Eltis SlaveAssessment'!AN209+'2 - Eltis SlaveAssessment'!AP209+'2 - Eltis SlaveAssessment'!AR209+'2 - Eltis SlaveAssessment'!AX209+'2 - Eltis SlaveAssessment'!AZ209+'2 - Eltis SlaveAssessment'!BB209+'2 - Eltis SlaveAssessment'!BD209+'2 - Eltis SlaveAssessment'!BF209+'2 - Eltis SlaveAssessment'!BH209</f>
        <v>0</v>
      </c>
      <c r="K209" s="8">
        <f>'2 - Eltis SlaveAssessment'!O209+'2 - Eltis SlaveAssessment'!Q209+'2 - Eltis SlaveAssessment'!S209+'2 - Eltis SlaveAssessment'!U209+'2 - Eltis SlaveAssessment'!W209+'2 - Eltis SlaveAssessment'!Y209+'2 - Eltis SlaveAssessment'!AA209+'2 - Eltis SlaveAssessment'!AC209+'2 - Eltis SlaveAssessment'!AE209+'2 - Eltis SlaveAssessment'!AG209+'2 - Eltis SlaveAssessment'!AI209+'2 - Eltis SlaveAssessment'!AK209+'2 - Eltis SlaveAssessment'!AM209+'2 - Eltis SlaveAssessment'!AO209+'2 - Eltis SlaveAssessment'!AQ209+'2 - Eltis SlaveAssessment'!AS209+'2 - Eltis SlaveAssessment'!AY209+'2 - Eltis SlaveAssessment'!BA209+'2 - Eltis SlaveAssessment'!BC209+'2 - Eltis SlaveAssessment'!BE209+'2 - Eltis SlaveAssessment'!BG209+'2 - Eltis SlaveAssessment'!BI209</f>
        <v>0</v>
      </c>
      <c r="M209" s="8">
        <f>'1 - Eltis SlaveVoyages'!GF209</f>
        <v>0</v>
      </c>
      <c r="N209" s="8">
        <f>'1 - Eltis SlaveVoyages'!GG209</f>
        <v>0</v>
      </c>
      <c r="O209" s="8">
        <f>'1 - Eltis SlaveVoyages'!BZ209</f>
        <v>0</v>
      </c>
      <c r="P209" s="8">
        <f>'1 - Eltis SlaveVoyages'!CA209</f>
        <v>0</v>
      </c>
      <c r="Q209" s="8">
        <f>'1 - Eltis SlaveVoyages'!CB209</f>
        <v>0</v>
      </c>
      <c r="R209" s="8">
        <f>'1 - Eltis SlaveVoyages'!CC209</f>
        <v>0</v>
      </c>
      <c r="S209" s="8">
        <f>'1 - Eltis SlaveVoyages'!EL209+'1 - Eltis SlaveVoyages'!EN209+'1 - Eltis SlaveVoyages'!EP209+'1 - Eltis SlaveVoyages'!ER209+'1 - Eltis SlaveVoyages'!ET209</f>
        <v>0</v>
      </c>
      <c r="T209" s="8">
        <f>'1 - Eltis SlaveVoyages'!EM209+'1 - Eltis SlaveVoyages'!EO209+'1 - Eltis SlaveVoyages'!EQ209+'1 - Eltis SlaveVoyages'!ES209+'1 - Eltis SlaveVoyages'!EU209</f>
        <v>0</v>
      </c>
      <c r="U209" s="8">
        <f>'1 - Eltis SlaveVoyages'!BR209+'1 - Eltis SlaveVoyages'!BT209+'1 - Eltis SlaveVoyages'!BV209+'1 - Eltis SlaveVoyages'!CF209+'1 - Eltis SlaveVoyages'!CH209+'1 - Eltis SlaveVoyages'!CJ209+'1 - Eltis SlaveVoyages'!CL209+'1 - Eltis SlaveVoyages'!CN209+'1 - Eltis SlaveVoyages'!CP209+'1 - Eltis SlaveVoyages'!CR209+'1 - Eltis SlaveVoyages'!CT209+'1 - Eltis SlaveVoyages'!CV209+'1 - Eltis SlaveVoyages'!CX209+'1 - Eltis SlaveVoyages'!CZ209+'1 - Eltis SlaveVoyages'!DB209+'1 - Eltis SlaveVoyages'!DD209+'1 - Eltis SlaveVoyages'!DF209+'1 - Eltis SlaveVoyages'!DH209+'1 - Eltis SlaveVoyages'!DJ209+'1 - Eltis SlaveVoyages'!DL209+'1 - Eltis SlaveVoyages'!DN209+'1 - Eltis SlaveVoyages'!DP209+'1 - Eltis SlaveVoyages'!DR209+'1 - Eltis SlaveVoyages'!DT209+'1 - Eltis SlaveVoyages'!DV209+'1 - Eltis SlaveVoyages'!DX209+'1 - Eltis SlaveVoyages'!DZ209+'1 - Eltis SlaveVoyages'!EB209+'1 - Eltis SlaveVoyages'!ED209+'1 - Eltis SlaveVoyages'!EF209+'1 - Eltis SlaveVoyages'!EH209+'1 - Eltis SlaveVoyages'!EJ209+'1 - Eltis SlaveVoyages'!FP209+'1 - Eltis SlaveVoyages'!FT209+'1 - Eltis SlaveVoyages'!FV209</f>
        <v>0</v>
      </c>
      <c r="V209" s="8">
        <f>'1 - Eltis SlaveVoyages'!BS209+'1 - Eltis SlaveVoyages'!BU209+'1 - Eltis SlaveVoyages'!BW209+'1 - Eltis SlaveVoyages'!CG209+'1 - Eltis SlaveVoyages'!CI209+'1 - Eltis SlaveVoyages'!CK209+'1 - Eltis SlaveVoyages'!CM209+'1 - Eltis SlaveVoyages'!CO209+'1 - Eltis SlaveVoyages'!CQ209+'1 - Eltis SlaveVoyages'!CS209+'1 - Eltis SlaveVoyages'!CU209+'1 - Eltis SlaveVoyages'!CW209+'1 - Eltis SlaveVoyages'!CY209+'1 - Eltis SlaveVoyages'!DA209+'1 - Eltis SlaveVoyages'!DC209+'1 - Eltis SlaveVoyages'!DE209+'1 - Eltis SlaveVoyages'!DG209+'1 - Eltis SlaveVoyages'!DI209+'1 - Eltis SlaveVoyages'!DK209+'1 - Eltis SlaveVoyages'!DM209+'1 - Eltis SlaveVoyages'!DO209+'1 - Eltis SlaveVoyages'!DQ209+'1 - Eltis SlaveVoyages'!DS209+'1 - Eltis SlaveVoyages'!DU209+'1 - Eltis SlaveVoyages'!DW209+'1 - Eltis SlaveVoyages'!DY209+'1 - Eltis SlaveVoyages'!EA209+'1 - Eltis SlaveVoyages'!EC209+'1 - Eltis SlaveVoyages'!EE209+'1 - Eltis SlaveVoyages'!EG209+'1 - Eltis SlaveVoyages'!EI209+'1 - Eltis SlaveVoyages'!EK209+'1 - Eltis SlaveVoyages'!FQ209+'1 - Eltis SlaveVoyages'!FU209+'1 - Eltis SlaveVoyages'!FW209</f>
        <v>0</v>
      </c>
      <c r="AE209" s="11">
        <f t="shared" si="129"/>
        <v>0</v>
      </c>
      <c r="AG209" s="51">
        <f t="shared" si="130"/>
        <v>0</v>
      </c>
      <c r="AH209" s="52">
        <f t="shared" si="131"/>
        <v>0</v>
      </c>
      <c r="AI209" s="52">
        <f t="shared" si="132"/>
        <v>0</v>
      </c>
      <c r="AJ209" s="52">
        <f t="shared" si="133"/>
        <v>0</v>
      </c>
      <c r="AK209" s="52">
        <f t="shared" si="134"/>
        <v>0</v>
      </c>
      <c r="AL209" s="52">
        <f t="shared" si="135"/>
        <v>0</v>
      </c>
      <c r="AM209" s="52">
        <f t="shared" si="136"/>
        <v>0</v>
      </c>
      <c r="AN209" s="52">
        <f t="shared" si="137"/>
        <v>0</v>
      </c>
      <c r="AO209" s="52">
        <f t="shared" si="138"/>
        <v>0</v>
      </c>
      <c r="AP209" s="52">
        <f t="shared" si="139"/>
        <v>0</v>
      </c>
      <c r="AQ209" s="52">
        <f t="shared" si="140"/>
        <v>0</v>
      </c>
      <c r="AR209" s="56">
        <f t="shared" si="141"/>
        <v>0</v>
      </c>
      <c r="AT209" s="73"/>
      <c r="AU209" s="8" t="str">
        <f>IF('4 - Prijzen'!P213&gt;0,'4 - Prijzen'!P213,"")</f>
        <v/>
      </c>
      <c r="AV209" s="8" t="str">
        <f>IF('4 - Prijzen'!BC213&gt;0,'4 - Prijzen'!BC213,"")</f>
        <v/>
      </c>
      <c r="AW209" s="8" t="str">
        <f>IF('4 - Prijzen'!BD213&gt;0,'4 - Prijzen'!BD213,"")</f>
        <v/>
      </c>
      <c r="AX209" s="8">
        <f>IF('4 - Prijzen'!BE213&gt;0,'4 - Prijzen'!BE213,"")</f>
        <v>351.34610272318537</v>
      </c>
      <c r="AY209" s="8">
        <f>IF('4 - Prijzen'!BF213&gt;0,'4 - Prijzen'!BF213,"")</f>
        <v>632.61651127602431</v>
      </c>
      <c r="AZ209" s="8" t="str">
        <f>IF('4 - Prijzen'!BG213&gt;0,'4 - Prijzen'!BG213,"")</f>
        <v/>
      </c>
      <c r="BA209" s="8" t="str">
        <f>IF('4 - Prijzen'!BV213&gt;0,'4 - Prijzen'!BV213,"")</f>
        <v/>
      </c>
      <c r="BB209" s="8" t="str">
        <f>IF('4 - Prijzen'!BW213&gt;0,'4 - Prijzen'!BW213,"")</f>
        <v/>
      </c>
      <c r="BC209" s="8">
        <f>'4 - Prijzen'!BX213</f>
        <v>472.22723774370252</v>
      </c>
      <c r="BE209" s="20"/>
      <c r="BF209" s="73"/>
      <c r="BG209" s="72"/>
      <c r="BI209" s="87">
        <f t="shared" si="143"/>
        <v>0.629</v>
      </c>
      <c r="BJ209" s="87">
        <f t="shared" si="144"/>
        <v>0.66666666666666663</v>
      </c>
      <c r="BK209" s="84">
        <f t="shared" si="142"/>
        <v>0.8763333333333333</v>
      </c>
      <c r="BL209" s="89"/>
      <c r="BM209" s="8">
        <f t="shared" si="148"/>
        <v>0</v>
      </c>
      <c r="BN209" s="8">
        <f t="shared" si="149"/>
        <v>0</v>
      </c>
      <c r="BO209" s="8">
        <f t="shared" si="150"/>
        <v>0</v>
      </c>
      <c r="BP209" s="8">
        <f t="shared" si="151"/>
        <v>0</v>
      </c>
      <c r="BS209" s="8">
        <f t="shared" si="152"/>
        <v>0</v>
      </c>
      <c r="BU209" s="11">
        <f t="shared" si="153"/>
        <v>0</v>
      </c>
      <c r="BV209" s="11">
        <f t="shared" si="154"/>
        <v>0</v>
      </c>
      <c r="BX209" s="14" t="e">
        <f t="shared" si="155"/>
        <v>#DIV/0!</v>
      </c>
      <c r="BY209" s="14" t="e">
        <f t="shared" si="156"/>
        <v>#DIV/0!</v>
      </c>
      <c r="BZ209" s="14" t="e">
        <f t="shared" si="157"/>
        <v>#DIV/0!</v>
      </c>
      <c r="CA209" s="14" t="e">
        <f t="shared" si="158"/>
        <v>#DIV/0!</v>
      </c>
      <c r="CB209" s="8" t="str">
        <f t="shared" si="159"/>
        <v/>
      </c>
      <c r="CC209" s="8" t="str">
        <f t="shared" si="160"/>
        <v/>
      </c>
      <c r="CD209" s="8" t="str">
        <f t="shared" si="161"/>
        <v/>
      </c>
      <c r="CE209" s="8" t="str">
        <f t="shared" si="162"/>
        <v/>
      </c>
      <c r="CG209" s="11">
        <f t="shared" si="163"/>
        <v>0</v>
      </c>
      <c r="CH209" s="11">
        <f t="shared" si="164"/>
        <v>0</v>
      </c>
      <c r="CJ209" t="str">
        <f t="shared" si="118"/>
        <v/>
      </c>
      <c r="CK209" t="str">
        <f t="shared" si="119"/>
        <v/>
      </c>
      <c r="CL209" t="str">
        <f t="shared" si="105"/>
        <v/>
      </c>
      <c r="CM209" t="str">
        <f t="shared" si="106"/>
        <v/>
      </c>
      <c r="CN209">
        <f t="shared" si="145"/>
        <v>90</v>
      </c>
      <c r="CO209">
        <f t="shared" si="145"/>
        <v>110</v>
      </c>
      <c r="CP209" s="8">
        <f t="shared" si="146"/>
        <v>0</v>
      </c>
      <c r="CQ209" s="8">
        <f t="shared" si="147"/>
        <v>0</v>
      </c>
    </row>
    <row r="210" spans="1:95" x14ac:dyDescent="0.25">
      <c r="A210">
        <v>1802</v>
      </c>
      <c r="B210" s="8">
        <f>'2 - Eltis SlaveAssessment'!BX210</f>
        <v>304</v>
      </c>
      <c r="C210" s="8">
        <f>'2 - Eltis SlaveAssessment'!BY210</f>
        <v>278</v>
      </c>
      <c r="D210" s="8">
        <f>'2 - Eltis SlaveAssessment'!AT210</f>
        <v>0</v>
      </c>
      <c r="E210" s="8">
        <f>'2 - Eltis SlaveAssessment'!AU210</f>
        <v>0</v>
      </c>
      <c r="F210" s="8">
        <f>'2 - Eltis SlaveAssessment'!AV210</f>
        <v>304</v>
      </c>
      <c r="G210" s="8">
        <f>'2 - Eltis SlaveAssessment'!AW210</f>
        <v>278</v>
      </c>
      <c r="H210" s="8">
        <f>'2 - Eltis SlaveAssessment'!BJ210+'2 - Eltis SlaveAssessment'!BL210+'2 - Eltis SlaveAssessment'!BN210+'2 - Eltis SlaveAssessment'!BP210+'2 - Eltis SlaveAssessment'!BR210</f>
        <v>0</v>
      </c>
      <c r="I210" s="8">
        <f>'2 - Eltis SlaveAssessment'!BK210+'2 - Eltis SlaveAssessment'!BM210+'2 - Eltis SlaveAssessment'!BO210+'2 - Eltis SlaveAssessment'!BQ210+'2 - Eltis SlaveAssessment'!BS210</f>
        <v>0</v>
      </c>
      <c r="J210" s="8">
        <f>'2 - Eltis SlaveAssessment'!N210+'2 - Eltis SlaveAssessment'!P210+'2 - Eltis SlaveAssessment'!R210+'2 - Eltis SlaveAssessment'!T210+'2 - Eltis SlaveAssessment'!V210+'2 - Eltis SlaveAssessment'!X210+'2 - Eltis SlaveAssessment'!Z210+'2 - Eltis SlaveAssessment'!AB210+'2 - Eltis SlaveAssessment'!AD210+'2 - Eltis SlaveAssessment'!AF210+'2 - Eltis SlaveAssessment'!AH210+'2 - Eltis SlaveAssessment'!AJ210+'2 - Eltis SlaveAssessment'!AL210+'2 - Eltis SlaveAssessment'!AN210+'2 - Eltis SlaveAssessment'!AP210+'2 - Eltis SlaveAssessment'!AR210+'2 - Eltis SlaveAssessment'!AX210+'2 - Eltis SlaveAssessment'!AZ210+'2 - Eltis SlaveAssessment'!BB210+'2 - Eltis SlaveAssessment'!BD210+'2 - Eltis SlaveAssessment'!BF210+'2 - Eltis SlaveAssessment'!BH210</f>
        <v>0</v>
      </c>
      <c r="K210" s="8">
        <f>'2 - Eltis SlaveAssessment'!O210+'2 - Eltis SlaveAssessment'!Q210+'2 - Eltis SlaveAssessment'!S210+'2 - Eltis SlaveAssessment'!U210+'2 - Eltis SlaveAssessment'!W210+'2 - Eltis SlaveAssessment'!Y210+'2 - Eltis SlaveAssessment'!AA210+'2 - Eltis SlaveAssessment'!AC210+'2 - Eltis SlaveAssessment'!AE210+'2 - Eltis SlaveAssessment'!AG210+'2 - Eltis SlaveAssessment'!AI210+'2 - Eltis SlaveAssessment'!AK210+'2 - Eltis SlaveAssessment'!AM210+'2 - Eltis SlaveAssessment'!AO210+'2 - Eltis SlaveAssessment'!AQ210+'2 - Eltis SlaveAssessment'!AS210+'2 - Eltis SlaveAssessment'!AY210+'2 - Eltis SlaveAssessment'!BA210+'2 - Eltis SlaveAssessment'!BC210+'2 - Eltis SlaveAssessment'!BE210+'2 - Eltis SlaveAssessment'!BG210+'2 - Eltis SlaveAssessment'!BI210</f>
        <v>0</v>
      </c>
      <c r="M210" s="8">
        <f>'1 - Eltis SlaveVoyages'!GF210</f>
        <v>303</v>
      </c>
      <c r="N210" s="8">
        <f>'1 - Eltis SlaveVoyages'!GG210</f>
        <v>279</v>
      </c>
      <c r="O210" s="8">
        <f>'1 - Eltis SlaveVoyages'!BZ210</f>
        <v>0</v>
      </c>
      <c r="P210" s="8">
        <f>'1 - Eltis SlaveVoyages'!CA210</f>
        <v>0</v>
      </c>
      <c r="Q210" s="8">
        <f>'1 - Eltis SlaveVoyages'!CB210</f>
        <v>0</v>
      </c>
      <c r="R210" s="8">
        <f>'1 - Eltis SlaveVoyages'!CC210</f>
        <v>0</v>
      </c>
      <c r="S210" s="8">
        <f>'1 - Eltis SlaveVoyages'!EL210+'1 - Eltis SlaveVoyages'!EN210+'1 - Eltis SlaveVoyages'!EP210+'1 - Eltis SlaveVoyages'!ER210+'1 - Eltis SlaveVoyages'!ET210</f>
        <v>0</v>
      </c>
      <c r="T210" s="8">
        <f>'1 - Eltis SlaveVoyages'!EM210+'1 - Eltis SlaveVoyages'!EO210+'1 - Eltis SlaveVoyages'!EQ210+'1 - Eltis SlaveVoyages'!ES210+'1 - Eltis SlaveVoyages'!EU210</f>
        <v>0</v>
      </c>
      <c r="U210" s="8">
        <f>'1 - Eltis SlaveVoyages'!BR210+'1 - Eltis SlaveVoyages'!BT210+'1 - Eltis SlaveVoyages'!BV210+'1 - Eltis SlaveVoyages'!CF210+'1 - Eltis SlaveVoyages'!CH210+'1 - Eltis SlaveVoyages'!CJ210+'1 - Eltis SlaveVoyages'!CL210+'1 - Eltis SlaveVoyages'!CN210+'1 - Eltis SlaveVoyages'!CP210+'1 - Eltis SlaveVoyages'!CR210+'1 - Eltis SlaveVoyages'!CT210+'1 - Eltis SlaveVoyages'!CV210+'1 - Eltis SlaveVoyages'!CX210+'1 - Eltis SlaveVoyages'!CZ210+'1 - Eltis SlaveVoyages'!DB210+'1 - Eltis SlaveVoyages'!DD210+'1 - Eltis SlaveVoyages'!DF210+'1 - Eltis SlaveVoyages'!DH210+'1 - Eltis SlaveVoyages'!DJ210+'1 - Eltis SlaveVoyages'!DL210+'1 - Eltis SlaveVoyages'!DN210+'1 - Eltis SlaveVoyages'!DP210+'1 - Eltis SlaveVoyages'!DR210+'1 - Eltis SlaveVoyages'!DT210+'1 - Eltis SlaveVoyages'!DV210+'1 - Eltis SlaveVoyages'!DX210+'1 - Eltis SlaveVoyages'!DZ210+'1 - Eltis SlaveVoyages'!EB210+'1 - Eltis SlaveVoyages'!ED210+'1 - Eltis SlaveVoyages'!EF210+'1 - Eltis SlaveVoyages'!EH210+'1 - Eltis SlaveVoyages'!EJ210+'1 - Eltis SlaveVoyages'!FP210+'1 - Eltis SlaveVoyages'!FT210+'1 - Eltis SlaveVoyages'!FV210</f>
        <v>303</v>
      </c>
      <c r="V210" s="8">
        <f>'1 - Eltis SlaveVoyages'!BS210+'1 - Eltis SlaveVoyages'!BU210+'1 - Eltis SlaveVoyages'!BW210+'1 - Eltis SlaveVoyages'!CG210+'1 - Eltis SlaveVoyages'!CI210+'1 - Eltis SlaveVoyages'!CK210+'1 - Eltis SlaveVoyages'!CM210+'1 - Eltis SlaveVoyages'!CO210+'1 - Eltis SlaveVoyages'!CQ210+'1 - Eltis SlaveVoyages'!CS210+'1 - Eltis SlaveVoyages'!CU210+'1 - Eltis SlaveVoyages'!CW210+'1 - Eltis SlaveVoyages'!CY210+'1 - Eltis SlaveVoyages'!DA210+'1 - Eltis SlaveVoyages'!DC210+'1 - Eltis SlaveVoyages'!DE210+'1 - Eltis SlaveVoyages'!DG210+'1 - Eltis SlaveVoyages'!DI210+'1 - Eltis SlaveVoyages'!DK210+'1 - Eltis SlaveVoyages'!DM210+'1 - Eltis SlaveVoyages'!DO210+'1 - Eltis SlaveVoyages'!DQ210+'1 - Eltis SlaveVoyages'!DS210+'1 - Eltis SlaveVoyages'!DU210+'1 - Eltis SlaveVoyages'!DW210+'1 - Eltis SlaveVoyages'!DY210+'1 - Eltis SlaveVoyages'!EA210+'1 - Eltis SlaveVoyages'!EC210+'1 - Eltis SlaveVoyages'!EE210+'1 - Eltis SlaveVoyages'!EG210+'1 - Eltis SlaveVoyages'!EI210+'1 - Eltis SlaveVoyages'!EK210+'1 - Eltis SlaveVoyages'!FQ210+'1 - Eltis SlaveVoyages'!FU210+'1 - Eltis SlaveVoyages'!FW210</f>
        <v>279</v>
      </c>
      <c r="AE210" s="11">
        <f t="shared" si="129"/>
        <v>303</v>
      </c>
      <c r="AG210" s="51">
        <f t="shared" si="130"/>
        <v>304</v>
      </c>
      <c r="AH210" s="52">
        <f t="shared" si="131"/>
        <v>278</v>
      </c>
      <c r="AI210" s="52">
        <f t="shared" si="132"/>
        <v>0</v>
      </c>
      <c r="AJ210" s="52">
        <f t="shared" si="133"/>
        <v>0</v>
      </c>
      <c r="AK210" s="52">
        <f t="shared" si="134"/>
        <v>304</v>
      </c>
      <c r="AL210" s="52">
        <f t="shared" si="135"/>
        <v>278</v>
      </c>
      <c r="AM210" s="52">
        <f t="shared" si="136"/>
        <v>0</v>
      </c>
      <c r="AN210" s="52">
        <f t="shared" si="137"/>
        <v>0</v>
      </c>
      <c r="AO210" s="52">
        <f t="shared" si="138"/>
        <v>0</v>
      </c>
      <c r="AP210" s="52">
        <f t="shared" si="139"/>
        <v>0</v>
      </c>
      <c r="AQ210" s="52">
        <f t="shared" si="140"/>
        <v>0</v>
      </c>
      <c r="AR210" s="56">
        <f t="shared" si="141"/>
        <v>0</v>
      </c>
      <c r="AT210" s="73"/>
      <c r="AU210" s="8" t="str">
        <f>IF('4 - Prijzen'!P214&gt;0,'4 - Prijzen'!P214,"")</f>
        <v/>
      </c>
      <c r="AV210" s="8" t="str">
        <f>IF('4 - Prijzen'!BC214&gt;0,'4 - Prijzen'!BC214,"")</f>
        <v/>
      </c>
      <c r="AW210" s="8" t="str">
        <f>IF('4 - Prijzen'!BD214&gt;0,'4 - Prijzen'!BD214,"")</f>
        <v/>
      </c>
      <c r="AX210" s="8" t="str">
        <f>IF('4 - Prijzen'!BE214&gt;0,'4 - Prijzen'!BE214,"")</f>
        <v/>
      </c>
      <c r="AY210" s="8">
        <f>IF('4 - Prijzen'!BF214&gt;0,'4 - Prijzen'!BF214,"")</f>
        <v>664.47166893602287</v>
      </c>
      <c r="AZ210" s="8" t="str">
        <f>IF('4 - Prijzen'!BG214&gt;0,'4 - Prijzen'!BG214,"")</f>
        <v/>
      </c>
      <c r="BA210" s="8" t="str">
        <f>IF('4 - Prijzen'!BV214&gt;0,'4 - Prijzen'!BV214,"")</f>
        <v/>
      </c>
      <c r="BB210" s="8" t="str">
        <f>IF('4 - Prijzen'!BW214&gt;0,'4 - Prijzen'!BW214,"")</f>
        <v/>
      </c>
      <c r="BE210" s="20"/>
      <c r="BF210" s="73"/>
      <c r="BG210" s="72"/>
      <c r="BI210" s="87">
        <f t="shared" si="143"/>
        <v>0.629</v>
      </c>
      <c r="BJ210" s="87">
        <f t="shared" si="144"/>
        <v>0.66666666666666663</v>
      </c>
      <c r="BK210" s="84">
        <f t="shared" si="142"/>
        <v>0.8763333333333333</v>
      </c>
      <c r="BM210" s="8">
        <f t="shared" si="148"/>
        <v>0</v>
      </c>
      <c r="BN210" s="8">
        <f t="shared" si="149"/>
        <v>0</v>
      </c>
      <c r="BO210" s="8">
        <f t="shared" si="150"/>
        <v>0</v>
      </c>
      <c r="BP210" s="8">
        <f t="shared" si="151"/>
        <v>0</v>
      </c>
      <c r="BS210" s="8">
        <f t="shared" si="152"/>
        <v>0</v>
      </c>
      <c r="BU210" s="11">
        <f t="shared" si="153"/>
        <v>0</v>
      </c>
      <c r="BV210" s="11">
        <f t="shared" si="154"/>
        <v>0</v>
      </c>
      <c r="BX210" s="14">
        <f t="shared" si="155"/>
        <v>0</v>
      </c>
      <c r="BY210" s="14">
        <f t="shared" si="156"/>
        <v>0</v>
      </c>
      <c r="BZ210" s="14">
        <f t="shared" si="157"/>
        <v>1</v>
      </c>
      <c r="CA210" s="14">
        <f t="shared" si="158"/>
        <v>1</v>
      </c>
      <c r="CB210" s="8" t="str">
        <f t="shared" si="159"/>
        <v/>
      </c>
      <c r="CC210" s="8" t="str">
        <f t="shared" si="160"/>
        <v/>
      </c>
      <c r="CD210" s="8" t="str">
        <f t="shared" si="161"/>
        <v/>
      </c>
      <c r="CE210" s="8" t="str">
        <f t="shared" si="162"/>
        <v/>
      </c>
      <c r="CG210" s="11">
        <f t="shared" si="163"/>
        <v>0</v>
      </c>
      <c r="CH210" s="11">
        <f t="shared" si="164"/>
        <v>0</v>
      </c>
      <c r="CJ210" t="str">
        <f t="shared" si="118"/>
        <v/>
      </c>
      <c r="CK210" t="str">
        <f t="shared" si="119"/>
        <v/>
      </c>
      <c r="CL210" t="str">
        <f t="shared" si="105"/>
        <v/>
      </c>
      <c r="CM210" t="str">
        <f t="shared" si="106"/>
        <v/>
      </c>
      <c r="CN210">
        <f t="shared" si="145"/>
        <v>90</v>
      </c>
      <c r="CO210">
        <f t="shared" si="145"/>
        <v>110</v>
      </c>
      <c r="CP210" s="8">
        <f t="shared" si="146"/>
        <v>27360</v>
      </c>
      <c r="CQ210" s="8">
        <f t="shared" si="147"/>
        <v>33440</v>
      </c>
    </row>
    <row r="211" spans="1:95" x14ac:dyDescent="0.25">
      <c r="A211">
        <v>1803</v>
      </c>
      <c r="B211" s="8">
        <f>'2 - Eltis SlaveAssessment'!BX211</f>
        <v>993</v>
      </c>
      <c r="C211" s="8">
        <f>'2 - Eltis SlaveAssessment'!BY211</f>
        <v>926</v>
      </c>
      <c r="D211" s="8">
        <f>'2 - Eltis SlaveAssessment'!AT211</f>
        <v>0</v>
      </c>
      <c r="E211" s="8">
        <f>'2 - Eltis SlaveAssessment'!AU211</f>
        <v>0</v>
      </c>
      <c r="F211" s="8">
        <f>'2 - Eltis SlaveAssessment'!AV211</f>
        <v>690</v>
      </c>
      <c r="G211" s="8">
        <f>'2 - Eltis SlaveAssessment'!AW211</f>
        <v>647</v>
      </c>
      <c r="H211" s="8">
        <f>'2 - Eltis SlaveAssessment'!BJ211+'2 - Eltis SlaveAssessment'!BL211+'2 - Eltis SlaveAssessment'!BN211+'2 - Eltis SlaveAssessment'!BP211+'2 - Eltis SlaveAssessment'!BR211</f>
        <v>0</v>
      </c>
      <c r="I211" s="8">
        <f>'2 - Eltis SlaveAssessment'!BK211+'2 - Eltis SlaveAssessment'!BM211+'2 - Eltis SlaveAssessment'!BO211+'2 - Eltis SlaveAssessment'!BQ211+'2 - Eltis SlaveAssessment'!BS211</f>
        <v>0</v>
      </c>
      <c r="J211" s="8">
        <f>'2 - Eltis SlaveAssessment'!N211+'2 - Eltis SlaveAssessment'!P211+'2 - Eltis SlaveAssessment'!R211+'2 - Eltis SlaveAssessment'!T211+'2 - Eltis SlaveAssessment'!V211+'2 - Eltis SlaveAssessment'!X211+'2 - Eltis SlaveAssessment'!Z211+'2 - Eltis SlaveAssessment'!AB211+'2 - Eltis SlaveAssessment'!AD211+'2 - Eltis SlaveAssessment'!AF211+'2 - Eltis SlaveAssessment'!AH211+'2 - Eltis SlaveAssessment'!AJ211+'2 - Eltis SlaveAssessment'!AL211+'2 - Eltis SlaveAssessment'!AN211+'2 - Eltis SlaveAssessment'!AP211+'2 - Eltis SlaveAssessment'!AR211+'2 - Eltis SlaveAssessment'!AX211+'2 - Eltis SlaveAssessment'!AZ211+'2 - Eltis SlaveAssessment'!BB211+'2 - Eltis SlaveAssessment'!BD211+'2 - Eltis SlaveAssessment'!BF211+'2 - Eltis SlaveAssessment'!BH211</f>
        <v>303</v>
      </c>
      <c r="K211" s="8">
        <f>'2 - Eltis SlaveAssessment'!O211+'2 - Eltis SlaveAssessment'!Q211+'2 - Eltis SlaveAssessment'!S211+'2 - Eltis SlaveAssessment'!U211+'2 - Eltis SlaveAssessment'!W211+'2 - Eltis SlaveAssessment'!Y211+'2 - Eltis SlaveAssessment'!AA211+'2 - Eltis SlaveAssessment'!AC211+'2 - Eltis SlaveAssessment'!AE211+'2 - Eltis SlaveAssessment'!AG211+'2 - Eltis SlaveAssessment'!AI211+'2 - Eltis SlaveAssessment'!AK211+'2 - Eltis SlaveAssessment'!AM211+'2 - Eltis SlaveAssessment'!AO211+'2 - Eltis SlaveAssessment'!AQ211+'2 - Eltis SlaveAssessment'!AS211+'2 - Eltis SlaveAssessment'!AY211+'2 - Eltis SlaveAssessment'!BA211+'2 - Eltis SlaveAssessment'!BC211+'2 - Eltis SlaveAssessment'!BE211+'2 - Eltis SlaveAssessment'!BG211+'2 - Eltis SlaveAssessment'!BI211</f>
        <v>279</v>
      </c>
      <c r="M211" s="8">
        <f>'1 - Eltis SlaveVoyages'!GF211</f>
        <v>1002</v>
      </c>
      <c r="N211" s="8">
        <f>'1 - Eltis SlaveVoyages'!GG211</f>
        <v>935</v>
      </c>
      <c r="O211" s="8">
        <f>'1 - Eltis SlaveVoyages'!BZ211</f>
        <v>0</v>
      </c>
      <c r="P211" s="8">
        <f>'1 - Eltis SlaveVoyages'!CA211</f>
        <v>0</v>
      </c>
      <c r="Q211" s="8">
        <f>'1 - Eltis SlaveVoyages'!CB211</f>
        <v>0</v>
      </c>
      <c r="R211" s="8">
        <f>'1 - Eltis SlaveVoyages'!CC211</f>
        <v>0</v>
      </c>
      <c r="S211" s="8">
        <f>'1 - Eltis SlaveVoyages'!EL211+'1 - Eltis SlaveVoyages'!EN211+'1 - Eltis SlaveVoyages'!EP211+'1 - Eltis SlaveVoyages'!ER211+'1 - Eltis SlaveVoyages'!ET211</f>
        <v>0</v>
      </c>
      <c r="T211" s="8">
        <f>'1 - Eltis SlaveVoyages'!EM211+'1 - Eltis SlaveVoyages'!EO211+'1 - Eltis SlaveVoyages'!EQ211+'1 - Eltis SlaveVoyages'!ES211+'1 - Eltis SlaveVoyages'!EU211</f>
        <v>0</v>
      </c>
      <c r="U211" s="8">
        <f>'1 - Eltis SlaveVoyages'!BR211+'1 - Eltis SlaveVoyages'!BT211+'1 - Eltis SlaveVoyages'!BV211+'1 - Eltis SlaveVoyages'!CF211+'1 - Eltis SlaveVoyages'!CH211+'1 - Eltis SlaveVoyages'!CJ211+'1 - Eltis SlaveVoyages'!CL211+'1 - Eltis SlaveVoyages'!CN211+'1 - Eltis SlaveVoyages'!CP211+'1 - Eltis SlaveVoyages'!CR211+'1 - Eltis SlaveVoyages'!CT211+'1 - Eltis SlaveVoyages'!CV211+'1 - Eltis SlaveVoyages'!CX211+'1 - Eltis SlaveVoyages'!CZ211+'1 - Eltis SlaveVoyages'!DB211+'1 - Eltis SlaveVoyages'!DD211+'1 - Eltis SlaveVoyages'!DF211+'1 - Eltis SlaveVoyages'!DH211+'1 - Eltis SlaveVoyages'!DJ211+'1 - Eltis SlaveVoyages'!DL211+'1 - Eltis SlaveVoyages'!DN211+'1 - Eltis SlaveVoyages'!DP211+'1 - Eltis SlaveVoyages'!DR211+'1 - Eltis SlaveVoyages'!DT211+'1 - Eltis SlaveVoyages'!DV211+'1 - Eltis SlaveVoyages'!DX211+'1 - Eltis SlaveVoyages'!DZ211+'1 - Eltis SlaveVoyages'!EB211+'1 - Eltis SlaveVoyages'!ED211+'1 - Eltis SlaveVoyages'!EF211+'1 - Eltis SlaveVoyages'!EH211+'1 - Eltis SlaveVoyages'!EJ211+'1 - Eltis SlaveVoyages'!FP211+'1 - Eltis SlaveVoyages'!FT211+'1 - Eltis SlaveVoyages'!FV211</f>
        <v>1002</v>
      </c>
      <c r="V211" s="8">
        <f>'1 - Eltis SlaveVoyages'!BS211+'1 - Eltis SlaveVoyages'!BU211+'1 - Eltis SlaveVoyages'!BW211+'1 - Eltis SlaveVoyages'!CG211+'1 - Eltis SlaveVoyages'!CI211+'1 - Eltis SlaveVoyages'!CK211+'1 - Eltis SlaveVoyages'!CM211+'1 - Eltis SlaveVoyages'!CO211+'1 - Eltis SlaveVoyages'!CQ211+'1 - Eltis SlaveVoyages'!CS211+'1 - Eltis SlaveVoyages'!CU211+'1 - Eltis SlaveVoyages'!CW211+'1 - Eltis SlaveVoyages'!CY211+'1 - Eltis SlaveVoyages'!DA211+'1 - Eltis SlaveVoyages'!DC211+'1 - Eltis SlaveVoyages'!DE211+'1 - Eltis SlaveVoyages'!DG211+'1 - Eltis SlaveVoyages'!DI211+'1 - Eltis SlaveVoyages'!DK211+'1 - Eltis SlaveVoyages'!DM211+'1 - Eltis SlaveVoyages'!DO211+'1 - Eltis SlaveVoyages'!DQ211+'1 - Eltis SlaveVoyages'!DS211+'1 - Eltis SlaveVoyages'!DU211+'1 - Eltis SlaveVoyages'!DW211+'1 - Eltis SlaveVoyages'!DY211+'1 - Eltis SlaveVoyages'!EA211+'1 - Eltis SlaveVoyages'!EC211+'1 - Eltis SlaveVoyages'!EE211+'1 - Eltis SlaveVoyages'!EG211+'1 - Eltis SlaveVoyages'!EI211+'1 - Eltis SlaveVoyages'!EK211+'1 - Eltis SlaveVoyages'!FQ211+'1 - Eltis SlaveVoyages'!FU211+'1 - Eltis SlaveVoyages'!FW211</f>
        <v>935</v>
      </c>
      <c r="AE211" s="11">
        <f t="shared" si="129"/>
        <v>1002</v>
      </c>
      <c r="AG211" s="51">
        <f t="shared" si="130"/>
        <v>993</v>
      </c>
      <c r="AH211" s="52">
        <f t="shared" si="131"/>
        <v>926</v>
      </c>
      <c r="AI211" s="52">
        <f t="shared" si="132"/>
        <v>0</v>
      </c>
      <c r="AJ211" s="52">
        <f t="shared" si="133"/>
        <v>0</v>
      </c>
      <c r="AK211" s="52">
        <f t="shared" si="134"/>
        <v>690</v>
      </c>
      <c r="AL211" s="52">
        <f t="shared" si="135"/>
        <v>647</v>
      </c>
      <c r="AM211" s="52">
        <f t="shared" si="136"/>
        <v>0</v>
      </c>
      <c r="AN211" s="52">
        <f t="shared" si="137"/>
        <v>0</v>
      </c>
      <c r="AO211" s="52">
        <f t="shared" si="138"/>
        <v>303</v>
      </c>
      <c r="AP211" s="52">
        <f t="shared" si="139"/>
        <v>279</v>
      </c>
      <c r="AQ211" s="52">
        <f t="shared" si="140"/>
        <v>0</v>
      </c>
      <c r="AR211" s="56">
        <f t="shared" si="141"/>
        <v>0</v>
      </c>
      <c r="AT211" s="73"/>
      <c r="AU211" s="8" t="str">
        <f>IF('4 - Prijzen'!P215&gt;0,'4 - Prijzen'!P215,"")</f>
        <v/>
      </c>
      <c r="AV211" s="8" t="str">
        <f>IF('4 - Prijzen'!BC215&gt;0,'4 - Prijzen'!BC215,"")</f>
        <v/>
      </c>
      <c r="AW211" s="8" t="str">
        <f>IF('4 - Prijzen'!BD215&gt;0,'4 - Prijzen'!BD215,"")</f>
        <v/>
      </c>
      <c r="AX211" s="8" t="str">
        <f>IF('4 - Prijzen'!BE215&gt;0,'4 - Prijzen'!BE215,"")</f>
        <v/>
      </c>
      <c r="AY211" s="8">
        <f>IF('4 - Prijzen'!BF215&gt;0,'4 - Prijzen'!BF215,"")</f>
        <v>668.97897408053711</v>
      </c>
      <c r="AZ211" s="8" t="str">
        <f>IF('4 - Prijzen'!BG215&gt;0,'4 - Prijzen'!BG215,"")</f>
        <v/>
      </c>
      <c r="BA211" s="8" t="str">
        <f>IF('4 - Prijzen'!BV215&gt;0,'4 - Prijzen'!BV215,"")</f>
        <v/>
      </c>
      <c r="BB211" s="8" t="str">
        <f>IF('4 - Prijzen'!BW215&gt;0,'4 - Prijzen'!BW215,"")</f>
        <v/>
      </c>
      <c r="BE211" s="20"/>
      <c r="BF211" s="73"/>
      <c r="BG211" s="72"/>
      <c r="BI211" s="87">
        <f t="shared" si="143"/>
        <v>0.629</v>
      </c>
      <c r="BJ211" s="87">
        <f t="shared" si="144"/>
        <v>0.66666666666666663</v>
      </c>
      <c r="BK211" s="84">
        <f t="shared" si="142"/>
        <v>0.8763333333333333</v>
      </c>
      <c r="BM211" s="8">
        <f t="shared" si="148"/>
        <v>0</v>
      </c>
      <c r="BN211" s="8">
        <f t="shared" si="149"/>
        <v>0</v>
      </c>
      <c r="BO211" s="8">
        <f t="shared" si="150"/>
        <v>0</v>
      </c>
      <c r="BP211" s="8">
        <f t="shared" si="151"/>
        <v>0</v>
      </c>
      <c r="BS211" s="8">
        <f t="shared" si="152"/>
        <v>0</v>
      </c>
      <c r="BU211" s="11">
        <f t="shared" si="153"/>
        <v>0</v>
      </c>
      <c r="BV211" s="11">
        <f t="shared" si="154"/>
        <v>0</v>
      </c>
      <c r="BX211" s="14">
        <f t="shared" si="155"/>
        <v>0</v>
      </c>
      <c r="BY211" s="14">
        <f t="shared" si="156"/>
        <v>0</v>
      </c>
      <c r="BZ211" s="14">
        <f t="shared" si="157"/>
        <v>0.69486404833836857</v>
      </c>
      <c r="CA211" s="14">
        <f t="shared" si="158"/>
        <v>0.69870410367170621</v>
      </c>
      <c r="CB211" s="8" t="str">
        <f t="shared" si="159"/>
        <v/>
      </c>
      <c r="CC211" s="8" t="str">
        <f t="shared" si="160"/>
        <v/>
      </c>
      <c r="CD211" s="8" t="str">
        <f t="shared" si="161"/>
        <v/>
      </c>
      <c r="CE211" s="8" t="str">
        <f t="shared" si="162"/>
        <v/>
      </c>
      <c r="CG211" s="11">
        <f t="shared" si="163"/>
        <v>0</v>
      </c>
      <c r="CH211" s="11">
        <f t="shared" si="164"/>
        <v>0</v>
      </c>
      <c r="CJ211" t="str">
        <f t="shared" ref="CJ211:CJ216" si="165">IF(BU211&gt;0,BU211/AI211,"")</f>
        <v/>
      </c>
      <c r="CK211" t="str">
        <f t="shared" ref="CK211:CK216" si="166">IF(BV211&gt;0,BV211/AK211,"")</f>
        <v/>
      </c>
      <c r="CL211" t="str">
        <f t="shared" si="105"/>
        <v/>
      </c>
      <c r="CM211" t="str">
        <f t="shared" si="106"/>
        <v/>
      </c>
      <c r="CN211">
        <f t="shared" si="145"/>
        <v>90</v>
      </c>
      <c r="CO211">
        <f t="shared" si="145"/>
        <v>110</v>
      </c>
      <c r="CP211" s="8">
        <f t="shared" si="146"/>
        <v>89370</v>
      </c>
      <c r="CQ211" s="8">
        <f t="shared" si="147"/>
        <v>109230</v>
      </c>
    </row>
    <row r="212" spans="1:95" x14ac:dyDescent="0.25">
      <c r="A212">
        <v>1804</v>
      </c>
      <c r="B212" s="8">
        <f>'2 - Eltis SlaveAssessment'!BX212</f>
        <v>0</v>
      </c>
      <c r="C212" s="8">
        <f>'2 - Eltis SlaveAssessment'!BY212</f>
        <v>0</v>
      </c>
      <c r="D212" s="8">
        <f>'2 - Eltis SlaveAssessment'!AT212</f>
        <v>0</v>
      </c>
      <c r="E212" s="8">
        <f>'2 - Eltis SlaveAssessment'!AU212</f>
        <v>0</v>
      </c>
      <c r="F212" s="8">
        <f>'2 - Eltis SlaveAssessment'!AV212</f>
        <v>0</v>
      </c>
      <c r="G212" s="8">
        <f>'2 - Eltis SlaveAssessment'!AW212</f>
        <v>0</v>
      </c>
      <c r="H212" s="8">
        <f>'2 - Eltis SlaveAssessment'!BJ212+'2 - Eltis SlaveAssessment'!BL212+'2 - Eltis SlaveAssessment'!BN212+'2 - Eltis SlaveAssessment'!BP212+'2 - Eltis SlaveAssessment'!BR212</f>
        <v>0</v>
      </c>
      <c r="I212" s="8">
        <f>'2 - Eltis SlaveAssessment'!BK212+'2 - Eltis SlaveAssessment'!BM212+'2 - Eltis SlaveAssessment'!BO212+'2 - Eltis SlaveAssessment'!BQ212+'2 - Eltis SlaveAssessment'!BS212</f>
        <v>0</v>
      </c>
      <c r="J212" s="8">
        <f>'2 - Eltis SlaveAssessment'!N212+'2 - Eltis SlaveAssessment'!P212+'2 - Eltis SlaveAssessment'!R212+'2 - Eltis SlaveAssessment'!T212+'2 - Eltis SlaveAssessment'!V212+'2 - Eltis SlaveAssessment'!X212+'2 - Eltis SlaveAssessment'!Z212+'2 - Eltis SlaveAssessment'!AB212+'2 - Eltis SlaveAssessment'!AD212+'2 - Eltis SlaveAssessment'!AF212+'2 - Eltis SlaveAssessment'!AH212+'2 - Eltis SlaveAssessment'!AJ212+'2 - Eltis SlaveAssessment'!AL212+'2 - Eltis SlaveAssessment'!AN212+'2 - Eltis SlaveAssessment'!AP212+'2 - Eltis SlaveAssessment'!AR212+'2 - Eltis SlaveAssessment'!AX212+'2 - Eltis SlaveAssessment'!AZ212+'2 - Eltis SlaveAssessment'!BB212+'2 - Eltis SlaveAssessment'!BD212+'2 - Eltis SlaveAssessment'!BF212+'2 - Eltis SlaveAssessment'!BH212</f>
        <v>0</v>
      </c>
      <c r="K212" s="8">
        <f>'2 - Eltis SlaveAssessment'!O212+'2 - Eltis SlaveAssessment'!Q212+'2 - Eltis SlaveAssessment'!S212+'2 - Eltis SlaveAssessment'!U212+'2 - Eltis SlaveAssessment'!W212+'2 - Eltis SlaveAssessment'!Y212+'2 - Eltis SlaveAssessment'!AA212+'2 - Eltis SlaveAssessment'!AC212+'2 - Eltis SlaveAssessment'!AE212+'2 - Eltis SlaveAssessment'!AG212+'2 - Eltis SlaveAssessment'!AI212+'2 - Eltis SlaveAssessment'!AK212+'2 - Eltis SlaveAssessment'!AM212+'2 - Eltis SlaveAssessment'!AO212+'2 - Eltis SlaveAssessment'!AQ212+'2 - Eltis SlaveAssessment'!AS212+'2 - Eltis SlaveAssessment'!AY212+'2 - Eltis SlaveAssessment'!BA212+'2 - Eltis SlaveAssessment'!BC212+'2 - Eltis SlaveAssessment'!BE212+'2 - Eltis SlaveAssessment'!BG212+'2 - Eltis SlaveAssessment'!BI212</f>
        <v>0</v>
      </c>
      <c r="M212" s="8">
        <f>'1 - Eltis SlaveVoyages'!GF212</f>
        <v>0</v>
      </c>
      <c r="N212" s="8">
        <f>'1 - Eltis SlaveVoyages'!GG212</f>
        <v>0</v>
      </c>
      <c r="O212" s="8">
        <f>'1 - Eltis SlaveVoyages'!BZ212</f>
        <v>0</v>
      </c>
      <c r="P212" s="8">
        <f>'1 - Eltis SlaveVoyages'!CA212</f>
        <v>0</v>
      </c>
      <c r="Q212" s="8">
        <f>'1 - Eltis SlaveVoyages'!CB212</f>
        <v>0</v>
      </c>
      <c r="R212" s="8">
        <f>'1 - Eltis SlaveVoyages'!CC212</f>
        <v>0</v>
      </c>
      <c r="S212" s="8">
        <f>'1 - Eltis SlaveVoyages'!EL212+'1 - Eltis SlaveVoyages'!EN212+'1 - Eltis SlaveVoyages'!EP212+'1 - Eltis SlaveVoyages'!ER212+'1 - Eltis SlaveVoyages'!ET212</f>
        <v>0</v>
      </c>
      <c r="T212" s="8">
        <f>'1 - Eltis SlaveVoyages'!EM212+'1 - Eltis SlaveVoyages'!EO212+'1 - Eltis SlaveVoyages'!EQ212+'1 - Eltis SlaveVoyages'!ES212+'1 - Eltis SlaveVoyages'!EU212</f>
        <v>0</v>
      </c>
      <c r="U212" s="8">
        <f>'1 - Eltis SlaveVoyages'!BR212+'1 - Eltis SlaveVoyages'!BT212+'1 - Eltis SlaveVoyages'!BV212+'1 - Eltis SlaveVoyages'!CF212+'1 - Eltis SlaveVoyages'!CH212+'1 - Eltis SlaveVoyages'!CJ212+'1 - Eltis SlaveVoyages'!CL212+'1 - Eltis SlaveVoyages'!CN212+'1 - Eltis SlaveVoyages'!CP212+'1 - Eltis SlaveVoyages'!CR212+'1 - Eltis SlaveVoyages'!CT212+'1 - Eltis SlaveVoyages'!CV212+'1 - Eltis SlaveVoyages'!CX212+'1 - Eltis SlaveVoyages'!CZ212+'1 - Eltis SlaveVoyages'!DB212+'1 - Eltis SlaveVoyages'!DD212+'1 - Eltis SlaveVoyages'!DF212+'1 - Eltis SlaveVoyages'!DH212+'1 - Eltis SlaveVoyages'!DJ212+'1 - Eltis SlaveVoyages'!DL212+'1 - Eltis SlaveVoyages'!DN212+'1 - Eltis SlaveVoyages'!DP212+'1 - Eltis SlaveVoyages'!DR212+'1 - Eltis SlaveVoyages'!DT212+'1 - Eltis SlaveVoyages'!DV212+'1 - Eltis SlaveVoyages'!DX212+'1 - Eltis SlaveVoyages'!DZ212+'1 - Eltis SlaveVoyages'!EB212+'1 - Eltis SlaveVoyages'!ED212+'1 - Eltis SlaveVoyages'!EF212+'1 - Eltis SlaveVoyages'!EH212+'1 - Eltis SlaveVoyages'!EJ212+'1 - Eltis SlaveVoyages'!FP212+'1 - Eltis SlaveVoyages'!FT212+'1 - Eltis SlaveVoyages'!FV212</f>
        <v>0</v>
      </c>
      <c r="V212" s="8">
        <f>'1 - Eltis SlaveVoyages'!BS212+'1 - Eltis SlaveVoyages'!BU212+'1 - Eltis SlaveVoyages'!BW212+'1 - Eltis SlaveVoyages'!CG212+'1 - Eltis SlaveVoyages'!CI212+'1 - Eltis SlaveVoyages'!CK212+'1 - Eltis SlaveVoyages'!CM212+'1 - Eltis SlaveVoyages'!CO212+'1 - Eltis SlaveVoyages'!CQ212+'1 - Eltis SlaveVoyages'!CS212+'1 - Eltis SlaveVoyages'!CU212+'1 - Eltis SlaveVoyages'!CW212+'1 - Eltis SlaveVoyages'!CY212+'1 - Eltis SlaveVoyages'!DA212+'1 - Eltis SlaveVoyages'!DC212+'1 - Eltis SlaveVoyages'!DE212+'1 - Eltis SlaveVoyages'!DG212+'1 - Eltis SlaveVoyages'!DI212+'1 - Eltis SlaveVoyages'!DK212+'1 - Eltis SlaveVoyages'!DM212+'1 - Eltis SlaveVoyages'!DO212+'1 - Eltis SlaveVoyages'!DQ212+'1 - Eltis SlaveVoyages'!DS212+'1 - Eltis SlaveVoyages'!DU212+'1 - Eltis SlaveVoyages'!DW212+'1 - Eltis SlaveVoyages'!DY212+'1 - Eltis SlaveVoyages'!EA212+'1 - Eltis SlaveVoyages'!EC212+'1 - Eltis SlaveVoyages'!EE212+'1 - Eltis SlaveVoyages'!EG212+'1 - Eltis SlaveVoyages'!EI212+'1 - Eltis SlaveVoyages'!EK212+'1 - Eltis SlaveVoyages'!FQ212+'1 - Eltis SlaveVoyages'!FU212+'1 - Eltis SlaveVoyages'!FW212</f>
        <v>0</v>
      </c>
      <c r="AE212" s="11">
        <f t="shared" si="129"/>
        <v>0</v>
      </c>
      <c r="AG212" s="51">
        <f t="shared" si="130"/>
        <v>0</v>
      </c>
      <c r="AH212" s="52">
        <f t="shared" si="131"/>
        <v>0</v>
      </c>
      <c r="AI212" s="52">
        <f t="shared" si="132"/>
        <v>0</v>
      </c>
      <c r="AJ212" s="52">
        <f t="shared" si="133"/>
        <v>0</v>
      </c>
      <c r="AK212" s="52">
        <f t="shared" si="134"/>
        <v>0</v>
      </c>
      <c r="AL212" s="52">
        <f t="shared" si="135"/>
        <v>0</v>
      </c>
      <c r="AM212" s="52">
        <f t="shared" si="136"/>
        <v>0</v>
      </c>
      <c r="AN212" s="52">
        <f t="shared" si="137"/>
        <v>0</v>
      </c>
      <c r="AO212" s="52">
        <f t="shared" si="138"/>
        <v>0</v>
      </c>
      <c r="AP212" s="52">
        <f t="shared" si="139"/>
        <v>0</v>
      </c>
      <c r="AQ212" s="52">
        <f t="shared" si="140"/>
        <v>0</v>
      </c>
      <c r="AR212" s="56">
        <f t="shared" si="141"/>
        <v>0</v>
      </c>
      <c r="AT212" s="73"/>
      <c r="AU212" s="8" t="str">
        <f>IF('4 - Prijzen'!P216&gt;0,'4 - Prijzen'!P216,"")</f>
        <v/>
      </c>
      <c r="AV212" s="8" t="str">
        <f>IF('4 - Prijzen'!BC216&gt;0,'4 - Prijzen'!BC216,"")</f>
        <v/>
      </c>
      <c r="AW212" s="8" t="str">
        <f>IF('4 - Prijzen'!BD216&gt;0,'4 - Prijzen'!BD216,"")</f>
        <v/>
      </c>
      <c r="AX212" s="8" t="str">
        <f>IF('4 - Prijzen'!BE216&gt;0,'4 - Prijzen'!BE216,"")</f>
        <v/>
      </c>
      <c r="AY212" s="8">
        <f>IF('4 - Prijzen'!BF216&gt;0,'4 - Prijzen'!BF216,"")</f>
        <v>673.5478455785709</v>
      </c>
      <c r="AZ212" s="8" t="str">
        <f>IF('4 - Prijzen'!BG216&gt;0,'4 - Prijzen'!BG216,"")</f>
        <v/>
      </c>
      <c r="BA212" s="8" t="str">
        <f>IF('4 - Prijzen'!BV216&gt;0,'4 - Prijzen'!BV216,"")</f>
        <v/>
      </c>
      <c r="BB212" s="8" t="str">
        <f>IF('4 - Prijzen'!BW216&gt;0,'4 - Prijzen'!BW216,"")</f>
        <v/>
      </c>
      <c r="BE212" s="20"/>
      <c r="BF212" s="73"/>
      <c r="BG212" s="72"/>
      <c r="BI212" s="87">
        <f t="shared" si="143"/>
        <v>0.629</v>
      </c>
      <c r="BJ212" s="87">
        <f t="shared" si="144"/>
        <v>0.66666666666666663</v>
      </c>
      <c r="BK212" s="84">
        <f t="shared" si="142"/>
        <v>0.8763333333333333</v>
      </c>
      <c r="BM212" s="8">
        <f t="shared" si="148"/>
        <v>0</v>
      </c>
      <c r="BN212" s="8">
        <f t="shared" si="149"/>
        <v>0</v>
      </c>
      <c r="BO212" s="8">
        <f t="shared" si="150"/>
        <v>0</v>
      </c>
      <c r="BP212" s="8">
        <f t="shared" si="151"/>
        <v>0</v>
      </c>
      <c r="BS212" s="8">
        <f t="shared" si="152"/>
        <v>0</v>
      </c>
      <c r="BU212" s="11">
        <f t="shared" si="153"/>
        <v>0</v>
      </c>
      <c r="BV212" s="11">
        <f t="shared" si="154"/>
        <v>0</v>
      </c>
      <c r="BX212" s="14" t="e">
        <f t="shared" si="155"/>
        <v>#DIV/0!</v>
      </c>
      <c r="BY212" s="14" t="e">
        <f t="shared" si="156"/>
        <v>#DIV/0!</v>
      </c>
      <c r="BZ212" s="14" t="e">
        <f t="shared" si="157"/>
        <v>#DIV/0!</v>
      </c>
      <c r="CA212" s="14" t="e">
        <f t="shared" si="158"/>
        <v>#DIV/0!</v>
      </c>
      <c r="CB212" s="8" t="str">
        <f t="shared" si="159"/>
        <v/>
      </c>
      <c r="CC212" s="8" t="str">
        <f t="shared" si="160"/>
        <v/>
      </c>
      <c r="CD212" s="8" t="str">
        <f t="shared" si="161"/>
        <v/>
      </c>
      <c r="CE212" s="8" t="str">
        <f t="shared" si="162"/>
        <v/>
      </c>
      <c r="CG212" s="11">
        <f t="shared" si="163"/>
        <v>0</v>
      </c>
      <c r="CH212" s="11">
        <f t="shared" si="164"/>
        <v>0</v>
      </c>
      <c r="CJ212" t="str">
        <f t="shared" si="165"/>
        <v/>
      </c>
      <c r="CK212" t="str">
        <f t="shared" si="166"/>
        <v/>
      </c>
      <c r="CL212" t="str">
        <f t="shared" ref="CL212:CL216" si="167">IF(CG212&gt;0,CG212/AG212,"")</f>
        <v/>
      </c>
      <c r="CM212" t="str">
        <f t="shared" ref="CM212:CM216" si="168">IF(CH212&gt;0,CH212/AG212,"")</f>
        <v/>
      </c>
      <c r="CN212">
        <f t="shared" si="145"/>
        <v>90</v>
      </c>
      <c r="CO212">
        <f t="shared" si="145"/>
        <v>110</v>
      </c>
      <c r="CP212" s="8">
        <f t="shared" si="146"/>
        <v>0</v>
      </c>
      <c r="CQ212" s="8">
        <f t="shared" si="147"/>
        <v>0</v>
      </c>
    </row>
    <row r="213" spans="1:95" x14ac:dyDescent="0.25">
      <c r="A213">
        <v>1805</v>
      </c>
      <c r="B213" s="8">
        <f>'2 - Eltis SlaveAssessment'!BX213</f>
        <v>0</v>
      </c>
      <c r="C213" s="8">
        <f>'2 - Eltis SlaveAssessment'!BY213</f>
        <v>0</v>
      </c>
      <c r="D213" s="8">
        <f>'2 - Eltis SlaveAssessment'!AT213</f>
        <v>0</v>
      </c>
      <c r="E213" s="8">
        <f>'2 - Eltis SlaveAssessment'!AU213</f>
        <v>0</v>
      </c>
      <c r="F213" s="8">
        <f>'2 - Eltis SlaveAssessment'!AV213</f>
        <v>0</v>
      </c>
      <c r="G213" s="8">
        <f>'2 - Eltis SlaveAssessment'!AW213</f>
        <v>0</v>
      </c>
      <c r="H213" s="8">
        <f>'2 - Eltis SlaveAssessment'!BJ213+'2 - Eltis SlaveAssessment'!BL213+'2 - Eltis SlaveAssessment'!BN213+'2 - Eltis SlaveAssessment'!BP213+'2 - Eltis SlaveAssessment'!BR213</f>
        <v>0</v>
      </c>
      <c r="I213" s="8">
        <f>'2 - Eltis SlaveAssessment'!BK213+'2 - Eltis SlaveAssessment'!BM213+'2 - Eltis SlaveAssessment'!BO213+'2 - Eltis SlaveAssessment'!BQ213+'2 - Eltis SlaveAssessment'!BS213</f>
        <v>0</v>
      </c>
      <c r="J213" s="8">
        <f>'2 - Eltis SlaveAssessment'!N213+'2 - Eltis SlaveAssessment'!P213+'2 - Eltis SlaveAssessment'!R213+'2 - Eltis SlaveAssessment'!T213+'2 - Eltis SlaveAssessment'!V213+'2 - Eltis SlaveAssessment'!X213+'2 - Eltis SlaveAssessment'!Z213+'2 - Eltis SlaveAssessment'!AB213+'2 - Eltis SlaveAssessment'!AD213+'2 - Eltis SlaveAssessment'!AF213+'2 - Eltis SlaveAssessment'!AH213+'2 - Eltis SlaveAssessment'!AJ213+'2 - Eltis SlaveAssessment'!AL213+'2 - Eltis SlaveAssessment'!AN213+'2 - Eltis SlaveAssessment'!AP213+'2 - Eltis SlaveAssessment'!AR213+'2 - Eltis SlaveAssessment'!AX213+'2 - Eltis SlaveAssessment'!AZ213+'2 - Eltis SlaveAssessment'!BB213+'2 - Eltis SlaveAssessment'!BD213+'2 - Eltis SlaveAssessment'!BF213+'2 - Eltis SlaveAssessment'!BH213</f>
        <v>0</v>
      </c>
      <c r="K213" s="8">
        <f>'2 - Eltis SlaveAssessment'!O213+'2 - Eltis SlaveAssessment'!Q213+'2 - Eltis SlaveAssessment'!S213+'2 - Eltis SlaveAssessment'!U213+'2 - Eltis SlaveAssessment'!W213+'2 - Eltis SlaveAssessment'!Y213+'2 - Eltis SlaveAssessment'!AA213+'2 - Eltis SlaveAssessment'!AC213+'2 - Eltis SlaveAssessment'!AE213+'2 - Eltis SlaveAssessment'!AG213+'2 - Eltis SlaveAssessment'!AI213+'2 - Eltis SlaveAssessment'!AK213+'2 - Eltis SlaveAssessment'!AM213+'2 - Eltis SlaveAssessment'!AO213+'2 - Eltis SlaveAssessment'!AQ213+'2 - Eltis SlaveAssessment'!AS213+'2 - Eltis SlaveAssessment'!AY213+'2 - Eltis SlaveAssessment'!BA213+'2 - Eltis SlaveAssessment'!BC213+'2 - Eltis SlaveAssessment'!BE213+'2 - Eltis SlaveAssessment'!BG213+'2 - Eltis SlaveAssessment'!BI213</f>
        <v>0</v>
      </c>
      <c r="M213" s="8">
        <f>'1 - Eltis SlaveVoyages'!GF213</f>
        <v>0</v>
      </c>
      <c r="N213" s="8">
        <f>'1 - Eltis SlaveVoyages'!GG213</f>
        <v>0</v>
      </c>
      <c r="O213" s="8">
        <f>'1 - Eltis SlaveVoyages'!BZ213</f>
        <v>0</v>
      </c>
      <c r="P213" s="8">
        <f>'1 - Eltis SlaveVoyages'!CA213</f>
        <v>0</v>
      </c>
      <c r="Q213" s="8">
        <f>'1 - Eltis SlaveVoyages'!CB213</f>
        <v>0</v>
      </c>
      <c r="R213" s="8">
        <f>'1 - Eltis SlaveVoyages'!CC213</f>
        <v>0</v>
      </c>
      <c r="S213" s="8">
        <f>'1 - Eltis SlaveVoyages'!EL213+'1 - Eltis SlaveVoyages'!EN213+'1 - Eltis SlaveVoyages'!EP213+'1 - Eltis SlaveVoyages'!ER213+'1 - Eltis SlaveVoyages'!ET213</f>
        <v>0</v>
      </c>
      <c r="T213" s="8">
        <f>'1 - Eltis SlaveVoyages'!EM213+'1 - Eltis SlaveVoyages'!EO213+'1 - Eltis SlaveVoyages'!EQ213+'1 - Eltis SlaveVoyages'!ES213+'1 - Eltis SlaveVoyages'!EU213</f>
        <v>0</v>
      </c>
      <c r="U213" s="8">
        <f>'1 - Eltis SlaveVoyages'!BR213+'1 - Eltis SlaveVoyages'!BT213+'1 - Eltis SlaveVoyages'!BV213+'1 - Eltis SlaveVoyages'!CF213+'1 - Eltis SlaveVoyages'!CH213+'1 - Eltis SlaveVoyages'!CJ213+'1 - Eltis SlaveVoyages'!CL213+'1 - Eltis SlaveVoyages'!CN213+'1 - Eltis SlaveVoyages'!CP213+'1 - Eltis SlaveVoyages'!CR213+'1 - Eltis SlaveVoyages'!CT213+'1 - Eltis SlaveVoyages'!CV213+'1 - Eltis SlaveVoyages'!CX213+'1 - Eltis SlaveVoyages'!CZ213+'1 - Eltis SlaveVoyages'!DB213+'1 - Eltis SlaveVoyages'!DD213+'1 - Eltis SlaveVoyages'!DF213+'1 - Eltis SlaveVoyages'!DH213+'1 - Eltis SlaveVoyages'!DJ213+'1 - Eltis SlaveVoyages'!DL213+'1 - Eltis SlaveVoyages'!DN213+'1 - Eltis SlaveVoyages'!DP213+'1 - Eltis SlaveVoyages'!DR213+'1 - Eltis SlaveVoyages'!DT213+'1 - Eltis SlaveVoyages'!DV213+'1 - Eltis SlaveVoyages'!DX213+'1 - Eltis SlaveVoyages'!DZ213+'1 - Eltis SlaveVoyages'!EB213+'1 - Eltis SlaveVoyages'!ED213+'1 - Eltis SlaveVoyages'!EF213+'1 - Eltis SlaveVoyages'!EH213+'1 - Eltis SlaveVoyages'!EJ213+'1 - Eltis SlaveVoyages'!FP213+'1 - Eltis SlaveVoyages'!FT213+'1 - Eltis SlaveVoyages'!FV213</f>
        <v>0</v>
      </c>
      <c r="V213" s="8">
        <f>'1 - Eltis SlaveVoyages'!BS213+'1 - Eltis SlaveVoyages'!BU213+'1 - Eltis SlaveVoyages'!BW213+'1 - Eltis SlaveVoyages'!CG213+'1 - Eltis SlaveVoyages'!CI213+'1 - Eltis SlaveVoyages'!CK213+'1 - Eltis SlaveVoyages'!CM213+'1 - Eltis SlaveVoyages'!CO213+'1 - Eltis SlaveVoyages'!CQ213+'1 - Eltis SlaveVoyages'!CS213+'1 - Eltis SlaveVoyages'!CU213+'1 - Eltis SlaveVoyages'!CW213+'1 - Eltis SlaveVoyages'!CY213+'1 - Eltis SlaveVoyages'!DA213+'1 - Eltis SlaveVoyages'!DC213+'1 - Eltis SlaveVoyages'!DE213+'1 - Eltis SlaveVoyages'!DG213+'1 - Eltis SlaveVoyages'!DI213+'1 - Eltis SlaveVoyages'!DK213+'1 - Eltis SlaveVoyages'!DM213+'1 - Eltis SlaveVoyages'!DO213+'1 - Eltis SlaveVoyages'!DQ213+'1 - Eltis SlaveVoyages'!DS213+'1 - Eltis SlaveVoyages'!DU213+'1 - Eltis SlaveVoyages'!DW213+'1 - Eltis SlaveVoyages'!DY213+'1 - Eltis SlaveVoyages'!EA213+'1 - Eltis SlaveVoyages'!EC213+'1 - Eltis SlaveVoyages'!EE213+'1 - Eltis SlaveVoyages'!EG213+'1 - Eltis SlaveVoyages'!EI213+'1 - Eltis SlaveVoyages'!EK213+'1 - Eltis SlaveVoyages'!FQ213+'1 - Eltis SlaveVoyages'!FU213+'1 - Eltis SlaveVoyages'!FW213</f>
        <v>0</v>
      </c>
      <c r="AE213" s="11">
        <f t="shared" si="129"/>
        <v>0</v>
      </c>
      <c r="AG213" s="51">
        <f t="shared" si="130"/>
        <v>0</v>
      </c>
      <c r="AH213" s="52">
        <f t="shared" si="131"/>
        <v>0</v>
      </c>
      <c r="AI213" s="52">
        <f t="shared" si="132"/>
        <v>0</v>
      </c>
      <c r="AJ213" s="52">
        <f t="shared" si="133"/>
        <v>0</v>
      </c>
      <c r="AK213" s="52">
        <f t="shared" si="134"/>
        <v>0</v>
      </c>
      <c r="AL213" s="52">
        <f t="shared" si="135"/>
        <v>0</v>
      </c>
      <c r="AM213" s="52">
        <f t="shared" si="136"/>
        <v>0</v>
      </c>
      <c r="AN213" s="52">
        <f t="shared" si="137"/>
        <v>0</v>
      </c>
      <c r="AO213" s="52">
        <f t="shared" si="138"/>
        <v>0</v>
      </c>
      <c r="AP213" s="52">
        <f t="shared" si="139"/>
        <v>0</v>
      </c>
      <c r="AQ213" s="52">
        <f t="shared" si="140"/>
        <v>0</v>
      </c>
      <c r="AR213" s="56">
        <f t="shared" si="141"/>
        <v>0</v>
      </c>
      <c r="AT213" s="73"/>
      <c r="AU213" s="8" t="str">
        <f>IF('4 - Prijzen'!P217&gt;0,'4 - Prijzen'!P217,"")</f>
        <v/>
      </c>
      <c r="AV213" s="8" t="str">
        <f>IF('4 - Prijzen'!BC217&gt;0,'4 - Prijzen'!BC217,"")</f>
        <v/>
      </c>
      <c r="AW213" s="8" t="str">
        <f>IF('4 - Prijzen'!BD217&gt;0,'4 - Prijzen'!BD217,"")</f>
        <v/>
      </c>
      <c r="AX213" s="8" t="str">
        <f>IF('4 - Prijzen'!BE217&gt;0,'4 - Prijzen'!BE217,"")</f>
        <v/>
      </c>
      <c r="AY213" s="8">
        <f>IF('4 - Prijzen'!BF217&gt;0,'4 - Prijzen'!BF217,"")</f>
        <v>750.18923700697076</v>
      </c>
      <c r="AZ213" s="8" t="str">
        <f>IF('4 - Prijzen'!BG217&gt;0,'4 - Prijzen'!BG217,"")</f>
        <v/>
      </c>
      <c r="BA213" s="8" t="str">
        <f>IF('4 - Prijzen'!BV217&gt;0,'4 - Prijzen'!BV217,"")</f>
        <v/>
      </c>
      <c r="BB213" s="8" t="str">
        <f>IF('4 - Prijzen'!BW217&gt;0,'4 - Prijzen'!BW217,"")</f>
        <v/>
      </c>
      <c r="BE213" s="20"/>
      <c r="BF213" s="73"/>
      <c r="BG213" s="72"/>
      <c r="BI213" s="87">
        <f t="shared" si="143"/>
        <v>0.629</v>
      </c>
      <c r="BJ213" s="87">
        <f t="shared" si="144"/>
        <v>0.66666666666666663</v>
      </c>
      <c r="BK213" s="84">
        <f t="shared" si="142"/>
        <v>0.8763333333333333</v>
      </c>
      <c r="BM213" s="8">
        <f t="shared" si="148"/>
        <v>0</v>
      </c>
      <c r="BN213" s="8">
        <f t="shared" si="149"/>
        <v>0</v>
      </c>
      <c r="BO213" s="8">
        <f t="shared" si="150"/>
        <v>0</v>
      </c>
      <c r="BP213" s="8">
        <f t="shared" si="151"/>
        <v>0</v>
      </c>
      <c r="BS213" s="8">
        <f t="shared" si="152"/>
        <v>0</v>
      </c>
      <c r="BU213" s="11">
        <f t="shared" si="153"/>
        <v>0</v>
      </c>
      <c r="BV213" s="11">
        <f t="shared" si="154"/>
        <v>0</v>
      </c>
      <c r="BX213" s="14" t="e">
        <f t="shared" si="155"/>
        <v>#DIV/0!</v>
      </c>
      <c r="BY213" s="14" t="e">
        <f t="shared" si="156"/>
        <v>#DIV/0!</v>
      </c>
      <c r="BZ213" s="14" t="e">
        <f t="shared" si="157"/>
        <v>#DIV/0!</v>
      </c>
      <c r="CA213" s="14" t="e">
        <f t="shared" si="158"/>
        <v>#DIV/0!</v>
      </c>
      <c r="CB213" s="8" t="str">
        <f t="shared" si="159"/>
        <v/>
      </c>
      <c r="CC213" s="8" t="str">
        <f t="shared" si="160"/>
        <v/>
      </c>
      <c r="CD213" s="8" t="str">
        <f t="shared" si="161"/>
        <v/>
      </c>
      <c r="CE213" s="8" t="str">
        <f t="shared" si="162"/>
        <v/>
      </c>
      <c r="CG213" s="11">
        <f t="shared" si="163"/>
        <v>0</v>
      </c>
      <c r="CH213" s="11">
        <f t="shared" si="164"/>
        <v>0</v>
      </c>
      <c r="CJ213" t="str">
        <f t="shared" si="165"/>
        <v/>
      </c>
      <c r="CK213" t="str">
        <f t="shared" si="166"/>
        <v/>
      </c>
      <c r="CL213" t="str">
        <f t="shared" si="167"/>
        <v/>
      </c>
      <c r="CM213" t="str">
        <f t="shared" si="168"/>
        <v/>
      </c>
      <c r="CN213">
        <f t="shared" si="145"/>
        <v>90</v>
      </c>
      <c r="CO213">
        <f t="shared" si="145"/>
        <v>110</v>
      </c>
      <c r="CP213" s="8">
        <f t="shared" si="146"/>
        <v>0</v>
      </c>
      <c r="CQ213" s="8">
        <f t="shared" si="147"/>
        <v>0</v>
      </c>
    </row>
    <row r="214" spans="1:95" x14ac:dyDescent="0.25">
      <c r="A214">
        <v>1806</v>
      </c>
      <c r="B214" s="8">
        <f>'2 - Eltis SlaveAssessment'!BX214</f>
        <v>0</v>
      </c>
      <c r="C214" s="8">
        <f>'2 - Eltis SlaveAssessment'!BY214</f>
        <v>0</v>
      </c>
      <c r="D214" s="8">
        <f>'2 - Eltis SlaveAssessment'!AT214</f>
        <v>0</v>
      </c>
      <c r="E214" s="8">
        <f>'2 - Eltis SlaveAssessment'!AU214</f>
        <v>0</v>
      </c>
      <c r="F214" s="8">
        <f>'2 - Eltis SlaveAssessment'!AV214</f>
        <v>0</v>
      </c>
      <c r="G214" s="8">
        <f>'2 - Eltis SlaveAssessment'!AW214</f>
        <v>0</v>
      </c>
      <c r="H214" s="8">
        <f>'2 - Eltis SlaveAssessment'!BJ214+'2 - Eltis SlaveAssessment'!BL214+'2 - Eltis SlaveAssessment'!BN214+'2 - Eltis SlaveAssessment'!BP214+'2 - Eltis SlaveAssessment'!BR214</f>
        <v>0</v>
      </c>
      <c r="I214" s="8">
        <f>'2 - Eltis SlaveAssessment'!BK214+'2 - Eltis SlaveAssessment'!BM214+'2 - Eltis SlaveAssessment'!BO214+'2 - Eltis SlaveAssessment'!BQ214+'2 - Eltis SlaveAssessment'!BS214</f>
        <v>0</v>
      </c>
      <c r="J214" s="8">
        <f>'2 - Eltis SlaveAssessment'!N214+'2 - Eltis SlaveAssessment'!P214+'2 - Eltis SlaveAssessment'!R214+'2 - Eltis SlaveAssessment'!T214+'2 - Eltis SlaveAssessment'!V214+'2 - Eltis SlaveAssessment'!X214+'2 - Eltis SlaveAssessment'!Z214+'2 - Eltis SlaveAssessment'!AB214+'2 - Eltis SlaveAssessment'!AD214+'2 - Eltis SlaveAssessment'!AF214+'2 - Eltis SlaveAssessment'!AH214+'2 - Eltis SlaveAssessment'!AJ214+'2 - Eltis SlaveAssessment'!AL214+'2 - Eltis SlaveAssessment'!AN214+'2 - Eltis SlaveAssessment'!AP214+'2 - Eltis SlaveAssessment'!AR214+'2 - Eltis SlaveAssessment'!AX214+'2 - Eltis SlaveAssessment'!AZ214+'2 - Eltis SlaveAssessment'!BB214+'2 - Eltis SlaveAssessment'!BD214+'2 - Eltis SlaveAssessment'!BF214+'2 - Eltis SlaveAssessment'!BH214</f>
        <v>0</v>
      </c>
      <c r="K214" s="8">
        <f>'2 - Eltis SlaveAssessment'!O214+'2 - Eltis SlaveAssessment'!Q214+'2 - Eltis SlaveAssessment'!S214+'2 - Eltis SlaveAssessment'!U214+'2 - Eltis SlaveAssessment'!W214+'2 - Eltis SlaveAssessment'!Y214+'2 - Eltis SlaveAssessment'!AA214+'2 - Eltis SlaveAssessment'!AC214+'2 - Eltis SlaveAssessment'!AE214+'2 - Eltis SlaveAssessment'!AG214+'2 - Eltis SlaveAssessment'!AI214+'2 - Eltis SlaveAssessment'!AK214+'2 - Eltis SlaveAssessment'!AM214+'2 - Eltis SlaveAssessment'!AO214+'2 - Eltis SlaveAssessment'!AQ214+'2 - Eltis SlaveAssessment'!AS214+'2 - Eltis SlaveAssessment'!AY214+'2 - Eltis SlaveAssessment'!BA214+'2 - Eltis SlaveAssessment'!BC214+'2 - Eltis SlaveAssessment'!BE214+'2 - Eltis SlaveAssessment'!BG214+'2 - Eltis SlaveAssessment'!BI214</f>
        <v>0</v>
      </c>
      <c r="M214" s="8">
        <f>'1 - Eltis SlaveVoyages'!GF214</f>
        <v>0</v>
      </c>
      <c r="N214" s="8">
        <f>'1 - Eltis SlaveVoyages'!GG214</f>
        <v>0</v>
      </c>
      <c r="O214" s="8">
        <f>'1 - Eltis SlaveVoyages'!BZ214</f>
        <v>0</v>
      </c>
      <c r="P214" s="8">
        <f>'1 - Eltis SlaveVoyages'!CA214</f>
        <v>0</v>
      </c>
      <c r="Q214" s="8">
        <f>'1 - Eltis SlaveVoyages'!CB214</f>
        <v>0</v>
      </c>
      <c r="R214" s="8">
        <f>'1 - Eltis SlaveVoyages'!CC214</f>
        <v>0</v>
      </c>
      <c r="S214" s="8">
        <f>'1 - Eltis SlaveVoyages'!EL214+'1 - Eltis SlaveVoyages'!EN214+'1 - Eltis SlaveVoyages'!EP214+'1 - Eltis SlaveVoyages'!ER214+'1 - Eltis SlaveVoyages'!ET214</f>
        <v>0</v>
      </c>
      <c r="T214" s="8">
        <f>'1 - Eltis SlaveVoyages'!EM214+'1 - Eltis SlaveVoyages'!EO214+'1 - Eltis SlaveVoyages'!EQ214+'1 - Eltis SlaveVoyages'!ES214+'1 - Eltis SlaveVoyages'!EU214</f>
        <v>0</v>
      </c>
      <c r="U214" s="8">
        <f>'1 - Eltis SlaveVoyages'!BR214+'1 - Eltis SlaveVoyages'!BT214+'1 - Eltis SlaveVoyages'!BV214+'1 - Eltis SlaveVoyages'!CF214+'1 - Eltis SlaveVoyages'!CH214+'1 - Eltis SlaveVoyages'!CJ214+'1 - Eltis SlaveVoyages'!CL214+'1 - Eltis SlaveVoyages'!CN214+'1 - Eltis SlaveVoyages'!CP214+'1 - Eltis SlaveVoyages'!CR214+'1 - Eltis SlaveVoyages'!CT214+'1 - Eltis SlaveVoyages'!CV214+'1 - Eltis SlaveVoyages'!CX214+'1 - Eltis SlaveVoyages'!CZ214+'1 - Eltis SlaveVoyages'!DB214+'1 - Eltis SlaveVoyages'!DD214+'1 - Eltis SlaveVoyages'!DF214+'1 - Eltis SlaveVoyages'!DH214+'1 - Eltis SlaveVoyages'!DJ214+'1 - Eltis SlaveVoyages'!DL214+'1 - Eltis SlaveVoyages'!DN214+'1 - Eltis SlaveVoyages'!DP214+'1 - Eltis SlaveVoyages'!DR214+'1 - Eltis SlaveVoyages'!DT214+'1 - Eltis SlaveVoyages'!DV214+'1 - Eltis SlaveVoyages'!DX214+'1 - Eltis SlaveVoyages'!DZ214+'1 - Eltis SlaveVoyages'!EB214+'1 - Eltis SlaveVoyages'!ED214+'1 - Eltis SlaveVoyages'!EF214+'1 - Eltis SlaveVoyages'!EH214+'1 - Eltis SlaveVoyages'!EJ214+'1 - Eltis SlaveVoyages'!FP214+'1 - Eltis SlaveVoyages'!FT214+'1 - Eltis SlaveVoyages'!FV214</f>
        <v>0</v>
      </c>
      <c r="V214" s="8">
        <f>'1 - Eltis SlaveVoyages'!BS214+'1 - Eltis SlaveVoyages'!BU214+'1 - Eltis SlaveVoyages'!BW214+'1 - Eltis SlaveVoyages'!CG214+'1 - Eltis SlaveVoyages'!CI214+'1 - Eltis SlaveVoyages'!CK214+'1 - Eltis SlaveVoyages'!CM214+'1 - Eltis SlaveVoyages'!CO214+'1 - Eltis SlaveVoyages'!CQ214+'1 - Eltis SlaveVoyages'!CS214+'1 - Eltis SlaveVoyages'!CU214+'1 - Eltis SlaveVoyages'!CW214+'1 - Eltis SlaveVoyages'!CY214+'1 - Eltis SlaveVoyages'!DA214+'1 - Eltis SlaveVoyages'!DC214+'1 - Eltis SlaveVoyages'!DE214+'1 - Eltis SlaveVoyages'!DG214+'1 - Eltis SlaveVoyages'!DI214+'1 - Eltis SlaveVoyages'!DK214+'1 - Eltis SlaveVoyages'!DM214+'1 - Eltis SlaveVoyages'!DO214+'1 - Eltis SlaveVoyages'!DQ214+'1 - Eltis SlaveVoyages'!DS214+'1 - Eltis SlaveVoyages'!DU214+'1 - Eltis SlaveVoyages'!DW214+'1 - Eltis SlaveVoyages'!DY214+'1 - Eltis SlaveVoyages'!EA214+'1 - Eltis SlaveVoyages'!EC214+'1 - Eltis SlaveVoyages'!EE214+'1 - Eltis SlaveVoyages'!EG214+'1 - Eltis SlaveVoyages'!EI214+'1 - Eltis SlaveVoyages'!EK214+'1 - Eltis SlaveVoyages'!FQ214+'1 - Eltis SlaveVoyages'!FU214+'1 - Eltis SlaveVoyages'!FW214</f>
        <v>0</v>
      </c>
      <c r="AE214" s="11">
        <f t="shared" si="129"/>
        <v>0</v>
      </c>
      <c r="AG214" s="51">
        <f t="shared" si="130"/>
        <v>0</v>
      </c>
      <c r="AH214" s="52">
        <f t="shared" si="131"/>
        <v>0</v>
      </c>
      <c r="AI214" s="52">
        <f t="shared" si="132"/>
        <v>0</v>
      </c>
      <c r="AJ214" s="52">
        <f t="shared" si="133"/>
        <v>0</v>
      </c>
      <c r="AK214" s="52">
        <f t="shared" si="134"/>
        <v>0</v>
      </c>
      <c r="AL214" s="52">
        <f t="shared" si="135"/>
        <v>0</v>
      </c>
      <c r="AM214" s="52">
        <f t="shared" si="136"/>
        <v>0</v>
      </c>
      <c r="AN214" s="52">
        <f t="shared" si="137"/>
        <v>0</v>
      </c>
      <c r="AO214" s="52">
        <f t="shared" si="138"/>
        <v>0</v>
      </c>
      <c r="AP214" s="52">
        <f t="shared" si="139"/>
        <v>0</v>
      </c>
      <c r="AQ214" s="52">
        <f t="shared" si="140"/>
        <v>0</v>
      </c>
      <c r="AR214" s="56">
        <f t="shared" si="141"/>
        <v>0</v>
      </c>
      <c r="AT214" s="73"/>
      <c r="AU214" s="8" t="str">
        <f>IF('4 - Prijzen'!P218&gt;0,'4 - Prijzen'!P218,"")</f>
        <v/>
      </c>
      <c r="AV214" s="8" t="str">
        <f>IF('4 - Prijzen'!BC218&gt;0,'4 - Prijzen'!BC218,"")</f>
        <v/>
      </c>
      <c r="AW214" s="8" t="str">
        <f>IF('4 - Prijzen'!BD218&gt;0,'4 - Prijzen'!BD218,"")</f>
        <v/>
      </c>
      <c r="AX214" s="8" t="str">
        <f>IF('4 - Prijzen'!BE218&gt;0,'4 - Prijzen'!BE218,"")</f>
        <v/>
      </c>
      <c r="AY214" s="8">
        <f>IF('4 - Prijzen'!BF218&gt;0,'4 - Prijzen'!BF218,"")</f>
        <v>769.08523318512914</v>
      </c>
      <c r="AZ214" s="8" t="str">
        <f>IF('4 - Prijzen'!BG218&gt;0,'4 - Prijzen'!BG218,"")</f>
        <v/>
      </c>
      <c r="BA214" s="8" t="str">
        <f>IF('4 - Prijzen'!BV218&gt;0,'4 - Prijzen'!BV218,"")</f>
        <v/>
      </c>
      <c r="BB214" s="8" t="str">
        <f>IF('4 - Prijzen'!BW218&gt;0,'4 - Prijzen'!BW218,"")</f>
        <v/>
      </c>
      <c r="BE214" s="20"/>
      <c r="BF214" s="73"/>
      <c r="BG214" s="72"/>
      <c r="BI214" s="87">
        <f t="shared" si="143"/>
        <v>0.629</v>
      </c>
      <c r="BJ214" s="87">
        <f t="shared" si="144"/>
        <v>0.66666666666666663</v>
      </c>
      <c r="BK214" s="84">
        <f t="shared" si="142"/>
        <v>0.8763333333333333</v>
      </c>
      <c r="BM214" s="8">
        <f t="shared" si="148"/>
        <v>0</v>
      </c>
      <c r="BN214" s="8">
        <f t="shared" si="149"/>
        <v>0</v>
      </c>
      <c r="BO214" s="8">
        <f t="shared" si="150"/>
        <v>0</v>
      </c>
      <c r="BP214" s="8">
        <f t="shared" si="151"/>
        <v>0</v>
      </c>
      <c r="BS214" s="8">
        <f t="shared" si="152"/>
        <v>0</v>
      </c>
      <c r="BU214" s="11">
        <f t="shared" si="153"/>
        <v>0</v>
      </c>
      <c r="BV214" s="11">
        <f t="shared" si="154"/>
        <v>0</v>
      </c>
      <c r="BX214" s="14" t="e">
        <f t="shared" si="155"/>
        <v>#DIV/0!</v>
      </c>
      <c r="BY214" s="14" t="e">
        <f t="shared" si="156"/>
        <v>#DIV/0!</v>
      </c>
      <c r="BZ214" s="14" t="e">
        <f t="shared" si="157"/>
        <v>#DIV/0!</v>
      </c>
      <c r="CA214" s="14" t="e">
        <f t="shared" si="158"/>
        <v>#DIV/0!</v>
      </c>
      <c r="CB214" s="8" t="str">
        <f t="shared" si="159"/>
        <v/>
      </c>
      <c r="CC214" s="8" t="str">
        <f t="shared" si="160"/>
        <v/>
      </c>
      <c r="CD214" s="8" t="str">
        <f t="shared" si="161"/>
        <v/>
      </c>
      <c r="CE214" s="8" t="str">
        <f t="shared" si="162"/>
        <v/>
      </c>
      <c r="CG214" s="11">
        <f t="shared" si="163"/>
        <v>0</v>
      </c>
      <c r="CH214" s="11">
        <f t="shared" si="164"/>
        <v>0</v>
      </c>
      <c r="CJ214" t="str">
        <f t="shared" si="165"/>
        <v/>
      </c>
      <c r="CK214" t="str">
        <f t="shared" si="166"/>
        <v/>
      </c>
      <c r="CL214" t="str">
        <f t="shared" si="167"/>
        <v/>
      </c>
      <c r="CM214" t="str">
        <f t="shared" si="168"/>
        <v/>
      </c>
      <c r="CN214">
        <f t="shared" si="145"/>
        <v>90</v>
      </c>
      <c r="CO214">
        <f t="shared" si="145"/>
        <v>110</v>
      </c>
      <c r="CP214" s="8">
        <f t="shared" si="146"/>
        <v>0</v>
      </c>
      <c r="CQ214" s="8">
        <f t="shared" si="147"/>
        <v>0</v>
      </c>
    </row>
    <row r="215" spans="1:95" x14ac:dyDescent="0.25">
      <c r="A215">
        <v>1807</v>
      </c>
      <c r="B215" s="8">
        <f>'2 - Eltis SlaveAssessment'!BX215</f>
        <v>0</v>
      </c>
      <c r="C215" s="8">
        <f>'2 - Eltis SlaveAssessment'!BY215</f>
        <v>0</v>
      </c>
      <c r="D215" s="8">
        <f>'2 - Eltis SlaveAssessment'!AT215</f>
        <v>0</v>
      </c>
      <c r="E215" s="8">
        <f>'2 - Eltis SlaveAssessment'!AU215</f>
        <v>0</v>
      </c>
      <c r="F215" s="8">
        <f>'2 - Eltis SlaveAssessment'!AV215</f>
        <v>0</v>
      </c>
      <c r="G215" s="8">
        <f>'2 - Eltis SlaveAssessment'!AW215</f>
        <v>0</v>
      </c>
      <c r="H215" s="8">
        <f>'2 - Eltis SlaveAssessment'!BJ215+'2 - Eltis SlaveAssessment'!BL215+'2 - Eltis SlaveAssessment'!BN215+'2 - Eltis SlaveAssessment'!BP215+'2 - Eltis SlaveAssessment'!BR215</f>
        <v>0</v>
      </c>
      <c r="I215" s="8">
        <f>'2 - Eltis SlaveAssessment'!BK215+'2 - Eltis SlaveAssessment'!BM215+'2 - Eltis SlaveAssessment'!BO215+'2 - Eltis SlaveAssessment'!BQ215+'2 - Eltis SlaveAssessment'!BS215</f>
        <v>0</v>
      </c>
      <c r="J215" s="8">
        <f>'2 - Eltis SlaveAssessment'!N215+'2 - Eltis SlaveAssessment'!P215+'2 - Eltis SlaveAssessment'!R215+'2 - Eltis SlaveAssessment'!T215+'2 - Eltis SlaveAssessment'!V215+'2 - Eltis SlaveAssessment'!X215+'2 - Eltis SlaveAssessment'!Z215+'2 - Eltis SlaveAssessment'!AB215+'2 - Eltis SlaveAssessment'!AD215+'2 - Eltis SlaveAssessment'!AF215+'2 - Eltis SlaveAssessment'!AH215+'2 - Eltis SlaveAssessment'!AJ215+'2 - Eltis SlaveAssessment'!AL215+'2 - Eltis SlaveAssessment'!AN215+'2 - Eltis SlaveAssessment'!AP215+'2 - Eltis SlaveAssessment'!AR215+'2 - Eltis SlaveAssessment'!AX215+'2 - Eltis SlaveAssessment'!AZ215+'2 - Eltis SlaveAssessment'!BB215+'2 - Eltis SlaveAssessment'!BD215+'2 - Eltis SlaveAssessment'!BF215+'2 - Eltis SlaveAssessment'!BH215</f>
        <v>0</v>
      </c>
      <c r="K215" s="8">
        <f>'2 - Eltis SlaveAssessment'!O215+'2 - Eltis SlaveAssessment'!Q215+'2 - Eltis SlaveAssessment'!S215+'2 - Eltis SlaveAssessment'!U215+'2 - Eltis SlaveAssessment'!W215+'2 - Eltis SlaveAssessment'!Y215+'2 - Eltis SlaveAssessment'!AA215+'2 - Eltis SlaveAssessment'!AC215+'2 - Eltis SlaveAssessment'!AE215+'2 - Eltis SlaveAssessment'!AG215+'2 - Eltis SlaveAssessment'!AI215+'2 - Eltis SlaveAssessment'!AK215+'2 - Eltis SlaveAssessment'!AM215+'2 - Eltis SlaveAssessment'!AO215+'2 - Eltis SlaveAssessment'!AQ215+'2 - Eltis SlaveAssessment'!AS215+'2 - Eltis SlaveAssessment'!AY215+'2 - Eltis SlaveAssessment'!BA215+'2 - Eltis SlaveAssessment'!BC215+'2 - Eltis SlaveAssessment'!BE215+'2 - Eltis SlaveAssessment'!BG215+'2 - Eltis SlaveAssessment'!BI215</f>
        <v>0</v>
      </c>
      <c r="M215" s="8">
        <f>'1 - Eltis SlaveVoyages'!GF215</f>
        <v>0</v>
      </c>
      <c r="N215" s="8">
        <f>'1 - Eltis SlaveVoyages'!GG215</f>
        <v>0</v>
      </c>
      <c r="O215" s="8">
        <f>'1 - Eltis SlaveVoyages'!BZ215</f>
        <v>0</v>
      </c>
      <c r="P215" s="8">
        <f>'1 - Eltis SlaveVoyages'!CA215</f>
        <v>0</v>
      </c>
      <c r="Q215" s="8">
        <f>'1 - Eltis SlaveVoyages'!CB215</f>
        <v>0</v>
      </c>
      <c r="R215" s="8">
        <f>'1 - Eltis SlaveVoyages'!CC215</f>
        <v>0</v>
      </c>
      <c r="S215" s="8">
        <f>'1 - Eltis SlaveVoyages'!EL215+'1 - Eltis SlaveVoyages'!EN215+'1 - Eltis SlaveVoyages'!EP215+'1 - Eltis SlaveVoyages'!ER215+'1 - Eltis SlaveVoyages'!ET215</f>
        <v>0</v>
      </c>
      <c r="T215" s="8">
        <f>'1 - Eltis SlaveVoyages'!EM215+'1 - Eltis SlaveVoyages'!EO215+'1 - Eltis SlaveVoyages'!EQ215+'1 - Eltis SlaveVoyages'!ES215+'1 - Eltis SlaveVoyages'!EU215</f>
        <v>0</v>
      </c>
      <c r="U215" s="8">
        <f>'1 - Eltis SlaveVoyages'!BR215+'1 - Eltis SlaveVoyages'!BT215+'1 - Eltis SlaveVoyages'!BV215+'1 - Eltis SlaveVoyages'!CF215+'1 - Eltis SlaveVoyages'!CH215+'1 - Eltis SlaveVoyages'!CJ215+'1 - Eltis SlaveVoyages'!CL215+'1 - Eltis SlaveVoyages'!CN215+'1 - Eltis SlaveVoyages'!CP215+'1 - Eltis SlaveVoyages'!CR215+'1 - Eltis SlaveVoyages'!CT215+'1 - Eltis SlaveVoyages'!CV215+'1 - Eltis SlaveVoyages'!CX215+'1 - Eltis SlaveVoyages'!CZ215+'1 - Eltis SlaveVoyages'!DB215+'1 - Eltis SlaveVoyages'!DD215+'1 - Eltis SlaveVoyages'!DF215+'1 - Eltis SlaveVoyages'!DH215+'1 - Eltis SlaveVoyages'!DJ215+'1 - Eltis SlaveVoyages'!DL215+'1 - Eltis SlaveVoyages'!DN215+'1 - Eltis SlaveVoyages'!DP215+'1 - Eltis SlaveVoyages'!DR215+'1 - Eltis SlaveVoyages'!DT215+'1 - Eltis SlaveVoyages'!DV215+'1 - Eltis SlaveVoyages'!DX215+'1 - Eltis SlaveVoyages'!DZ215+'1 - Eltis SlaveVoyages'!EB215+'1 - Eltis SlaveVoyages'!ED215+'1 - Eltis SlaveVoyages'!EF215+'1 - Eltis SlaveVoyages'!EH215+'1 - Eltis SlaveVoyages'!EJ215+'1 - Eltis SlaveVoyages'!FP215+'1 - Eltis SlaveVoyages'!FT215+'1 - Eltis SlaveVoyages'!FV215</f>
        <v>0</v>
      </c>
      <c r="V215" s="8">
        <f>'1 - Eltis SlaveVoyages'!BS215+'1 - Eltis SlaveVoyages'!BU215+'1 - Eltis SlaveVoyages'!BW215+'1 - Eltis SlaveVoyages'!CG215+'1 - Eltis SlaveVoyages'!CI215+'1 - Eltis SlaveVoyages'!CK215+'1 - Eltis SlaveVoyages'!CM215+'1 - Eltis SlaveVoyages'!CO215+'1 - Eltis SlaveVoyages'!CQ215+'1 - Eltis SlaveVoyages'!CS215+'1 - Eltis SlaveVoyages'!CU215+'1 - Eltis SlaveVoyages'!CW215+'1 - Eltis SlaveVoyages'!CY215+'1 - Eltis SlaveVoyages'!DA215+'1 - Eltis SlaveVoyages'!DC215+'1 - Eltis SlaveVoyages'!DE215+'1 - Eltis SlaveVoyages'!DG215+'1 - Eltis SlaveVoyages'!DI215+'1 - Eltis SlaveVoyages'!DK215+'1 - Eltis SlaveVoyages'!DM215+'1 - Eltis SlaveVoyages'!DO215+'1 - Eltis SlaveVoyages'!DQ215+'1 - Eltis SlaveVoyages'!DS215+'1 - Eltis SlaveVoyages'!DU215+'1 - Eltis SlaveVoyages'!DW215+'1 - Eltis SlaveVoyages'!DY215+'1 - Eltis SlaveVoyages'!EA215+'1 - Eltis SlaveVoyages'!EC215+'1 - Eltis SlaveVoyages'!EE215+'1 - Eltis SlaveVoyages'!EG215+'1 - Eltis SlaveVoyages'!EI215+'1 - Eltis SlaveVoyages'!EK215+'1 - Eltis SlaveVoyages'!FQ215+'1 - Eltis SlaveVoyages'!FU215+'1 - Eltis SlaveVoyages'!FW215</f>
        <v>0</v>
      </c>
      <c r="AE215" s="11">
        <f t="shared" si="129"/>
        <v>0</v>
      </c>
      <c r="AG215" s="51">
        <f t="shared" si="130"/>
        <v>0</v>
      </c>
      <c r="AH215" s="52">
        <f t="shared" si="131"/>
        <v>0</v>
      </c>
      <c r="AI215" s="52">
        <f t="shared" si="132"/>
        <v>0</v>
      </c>
      <c r="AJ215" s="52">
        <f t="shared" si="133"/>
        <v>0</v>
      </c>
      <c r="AK215" s="52">
        <f t="shared" si="134"/>
        <v>0</v>
      </c>
      <c r="AL215" s="52">
        <f t="shared" si="135"/>
        <v>0</v>
      </c>
      <c r="AM215" s="52">
        <f t="shared" si="136"/>
        <v>0</v>
      </c>
      <c r="AN215" s="52">
        <f t="shared" si="137"/>
        <v>0</v>
      </c>
      <c r="AO215" s="52">
        <f t="shared" si="138"/>
        <v>0</v>
      </c>
      <c r="AP215" s="52">
        <f t="shared" si="139"/>
        <v>0</v>
      </c>
      <c r="AQ215" s="52">
        <f t="shared" si="140"/>
        <v>0</v>
      </c>
      <c r="AR215" s="56">
        <f t="shared" si="141"/>
        <v>0</v>
      </c>
      <c r="AT215" s="73"/>
      <c r="AU215" s="8" t="str">
        <f>IF('4 - Prijzen'!P219&gt;0,'4 - Prijzen'!P219,"")</f>
        <v/>
      </c>
      <c r="AV215" s="8" t="str">
        <f>IF('4 - Prijzen'!BC219&gt;0,'4 - Prijzen'!BC219,"")</f>
        <v/>
      </c>
      <c r="AW215" s="8" t="str">
        <f>IF('4 - Prijzen'!BD219&gt;0,'4 - Prijzen'!BD219,"")</f>
        <v/>
      </c>
      <c r="AX215" s="8" t="str">
        <f>IF('4 - Prijzen'!BE219&gt;0,'4 - Prijzen'!BE219,"")</f>
        <v/>
      </c>
      <c r="AY215" s="8">
        <f>IF('4 - Prijzen'!BF219&gt;0,'4 - Prijzen'!BF219,"")</f>
        <v>780.38923122919618</v>
      </c>
      <c r="AZ215" s="8" t="str">
        <f>IF('4 - Prijzen'!BG219&gt;0,'4 - Prijzen'!BG219,"")</f>
        <v/>
      </c>
      <c r="BA215" s="8" t="str">
        <f>IF('4 - Prijzen'!BV219&gt;0,'4 - Prijzen'!BV219,"")</f>
        <v/>
      </c>
      <c r="BB215" s="8" t="str">
        <f>IF('4 - Prijzen'!BW219&gt;0,'4 - Prijzen'!BW219,"")</f>
        <v/>
      </c>
      <c r="BE215" s="20"/>
      <c r="BF215" s="73"/>
      <c r="BG215" s="72"/>
      <c r="BI215" s="87">
        <f t="shared" si="143"/>
        <v>0.629</v>
      </c>
      <c r="BJ215" s="87">
        <f t="shared" si="144"/>
        <v>0.66666666666666663</v>
      </c>
      <c r="BK215" s="84">
        <f t="shared" si="142"/>
        <v>0.8763333333333333</v>
      </c>
      <c r="BM215" s="8">
        <f t="shared" si="148"/>
        <v>0</v>
      </c>
      <c r="BN215" s="8">
        <f t="shared" si="149"/>
        <v>0</v>
      </c>
      <c r="BO215" s="8">
        <f t="shared" si="150"/>
        <v>0</v>
      </c>
      <c r="BP215" s="8">
        <f t="shared" si="151"/>
        <v>0</v>
      </c>
      <c r="BS215" s="8">
        <f t="shared" si="152"/>
        <v>0</v>
      </c>
      <c r="BU215" s="11">
        <f t="shared" si="153"/>
        <v>0</v>
      </c>
      <c r="BV215" s="11">
        <f t="shared" si="154"/>
        <v>0</v>
      </c>
      <c r="BX215" s="14" t="e">
        <f t="shared" si="155"/>
        <v>#DIV/0!</v>
      </c>
      <c r="BY215" s="14" t="e">
        <f t="shared" si="156"/>
        <v>#DIV/0!</v>
      </c>
      <c r="BZ215" s="14" t="e">
        <f t="shared" si="157"/>
        <v>#DIV/0!</v>
      </c>
      <c r="CA215" s="14" t="e">
        <f t="shared" si="158"/>
        <v>#DIV/0!</v>
      </c>
      <c r="CB215" s="8" t="str">
        <f t="shared" si="159"/>
        <v/>
      </c>
      <c r="CC215" s="8" t="str">
        <f t="shared" si="160"/>
        <v/>
      </c>
      <c r="CD215" s="8" t="str">
        <f t="shared" si="161"/>
        <v/>
      </c>
      <c r="CE215" s="8" t="str">
        <f t="shared" si="162"/>
        <v/>
      </c>
      <c r="CG215" s="11">
        <f t="shared" si="163"/>
        <v>0</v>
      </c>
      <c r="CH215" s="11">
        <f t="shared" si="164"/>
        <v>0</v>
      </c>
      <c r="CJ215" t="str">
        <f t="shared" si="165"/>
        <v/>
      </c>
      <c r="CK215" t="str">
        <f t="shared" si="166"/>
        <v/>
      </c>
      <c r="CL215" t="str">
        <f t="shared" si="167"/>
        <v/>
      </c>
      <c r="CM215" t="str">
        <f t="shared" si="168"/>
        <v/>
      </c>
      <c r="CN215">
        <f t="shared" si="145"/>
        <v>90</v>
      </c>
      <c r="CO215">
        <f t="shared" si="145"/>
        <v>110</v>
      </c>
      <c r="CP215" s="8">
        <f t="shared" si="146"/>
        <v>0</v>
      </c>
      <c r="CQ215" s="8">
        <f t="shared" si="147"/>
        <v>0</v>
      </c>
    </row>
    <row r="216" spans="1:95" x14ac:dyDescent="0.25">
      <c r="A216">
        <v>1808</v>
      </c>
      <c r="B216" s="8">
        <f>'2 - Eltis SlaveAssessment'!BX216</f>
        <v>304</v>
      </c>
      <c r="C216" s="8">
        <f>'2 - Eltis SlaveAssessment'!BY216</f>
        <v>278</v>
      </c>
      <c r="D216" s="8">
        <f>'2 - Eltis SlaveAssessment'!AT216</f>
        <v>0</v>
      </c>
      <c r="E216" s="8">
        <f>'2 - Eltis SlaveAssessment'!AU216</f>
        <v>0</v>
      </c>
      <c r="F216" s="8">
        <f>'2 - Eltis SlaveAssessment'!AV216</f>
        <v>304</v>
      </c>
      <c r="G216" s="8">
        <f>'2 - Eltis SlaveAssessment'!AW216</f>
        <v>278</v>
      </c>
      <c r="H216" s="8">
        <f>'2 - Eltis SlaveAssessment'!BJ216+'2 - Eltis SlaveAssessment'!BL216+'2 - Eltis SlaveAssessment'!BN216+'2 - Eltis SlaveAssessment'!BP216+'2 - Eltis SlaveAssessment'!BR216</f>
        <v>0</v>
      </c>
      <c r="I216" s="8">
        <f>'2 - Eltis SlaveAssessment'!BK216+'2 - Eltis SlaveAssessment'!BM216+'2 - Eltis SlaveAssessment'!BO216+'2 - Eltis SlaveAssessment'!BQ216+'2 - Eltis SlaveAssessment'!BS216</f>
        <v>0</v>
      </c>
      <c r="J216" s="8">
        <f>'2 - Eltis SlaveAssessment'!N216+'2 - Eltis SlaveAssessment'!P216+'2 - Eltis SlaveAssessment'!R216+'2 - Eltis SlaveAssessment'!T216+'2 - Eltis SlaveAssessment'!V216+'2 - Eltis SlaveAssessment'!X216+'2 - Eltis SlaveAssessment'!Z216+'2 - Eltis SlaveAssessment'!AB216+'2 - Eltis SlaveAssessment'!AD216+'2 - Eltis SlaveAssessment'!AF216+'2 - Eltis SlaveAssessment'!AH216+'2 - Eltis SlaveAssessment'!AJ216+'2 - Eltis SlaveAssessment'!AL216+'2 - Eltis SlaveAssessment'!AN216+'2 - Eltis SlaveAssessment'!AP216+'2 - Eltis SlaveAssessment'!AR216+'2 - Eltis SlaveAssessment'!AX216+'2 - Eltis SlaveAssessment'!AZ216+'2 - Eltis SlaveAssessment'!BB216+'2 - Eltis SlaveAssessment'!BD216+'2 - Eltis SlaveAssessment'!BF216+'2 - Eltis SlaveAssessment'!BH216</f>
        <v>0</v>
      </c>
      <c r="K216" s="8">
        <f>'2 - Eltis SlaveAssessment'!O216+'2 - Eltis SlaveAssessment'!Q216+'2 - Eltis SlaveAssessment'!S216+'2 - Eltis SlaveAssessment'!U216+'2 - Eltis SlaveAssessment'!W216+'2 - Eltis SlaveAssessment'!Y216+'2 - Eltis SlaveAssessment'!AA216+'2 - Eltis SlaveAssessment'!AC216+'2 - Eltis SlaveAssessment'!AE216+'2 - Eltis SlaveAssessment'!AG216+'2 - Eltis SlaveAssessment'!AI216+'2 - Eltis SlaveAssessment'!AK216+'2 - Eltis SlaveAssessment'!AM216+'2 - Eltis SlaveAssessment'!AO216+'2 - Eltis SlaveAssessment'!AQ216+'2 - Eltis SlaveAssessment'!AS216+'2 - Eltis SlaveAssessment'!AY216+'2 - Eltis SlaveAssessment'!BA216+'2 - Eltis SlaveAssessment'!BC216+'2 - Eltis SlaveAssessment'!BE216+'2 - Eltis SlaveAssessment'!BG216+'2 - Eltis SlaveAssessment'!BI216</f>
        <v>0</v>
      </c>
      <c r="M216" s="8">
        <f>'1 - Eltis SlaveVoyages'!GF216</f>
        <v>303</v>
      </c>
      <c r="N216" s="8">
        <f>'1 - Eltis SlaveVoyages'!GG216</f>
        <v>279</v>
      </c>
      <c r="O216" s="8">
        <f>'1 - Eltis SlaveVoyages'!BZ216</f>
        <v>0</v>
      </c>
      <c r="P216" s="8">
        <f>'1 - Eltis SlaveVoyages'!CA216</f>
        <v>0</v>
      </c>
      <c r="Q216" s="8">
        <f>'1 - Eltis SlaveVoyages'!CB216</f>
        <v>0</v>
      </c>
      <c r="R216" s="8">
        <f>'1 - Eltis SlaveVoyages'!CC216</f>
        <v>0</v>
      </c>
      <c r="S216" s="8">
        <f>'1 - Eltis SlaveVoyages'!EL216+'1 - Eltis SlaveVoyages'!EN216+'1 - Eltis SlaveVoyages'!EP216+'1 - Eltis SlaveVoyages'!ER216+'1 - Eltis SlaveVoyages'!ET216</f>
        <v>0</v>
      </c>
      <c r="T216" s="8">
        <f>'1 - Eltis SlaveVoyages'!EM216+'1 - Eltis SlaveVoyages'!EO216+'1 - Eltis SlaveVoyages'!EQ216+'1 - Eltis SlaveVoyages'!ES216+'1 - Eltis SlaveVoyages'!EU216</f>
        <v>0</v>
      </c>
      <c r="U216" s="8">
        <f>'1 - Eltis SlaveVoyages'!BR216+'1 - Eltis SlaveVoyages'!BT216+'1 - Eltis SlaveVoyages'!BV216+'1 - Eltis SlaveVoyages'!CF216+'1 - Eltis SlaveVoyages'!CH216+'1 - Eltis SlaveVoyages'!CJ216+'1 - Eltis SlaveVoyages'!CL216+'1 - Eltis SlaveVoyages'!CN216+'1 - Eltis SlaveVoyages'!CP216+'1 - Eltis SlaveVoyages'!CR216+'1 - Eltis SlaveVoyages'!CT216+'1 - Eltis SlaveVoyages'!CV216+'1 - Eltis SlaveVoyages'!CX216+'1 - Eltis SlaveVoyages'!CZ216+'1 - Eltis SlaveVoyages'!DB216+'1 - Eltis SlaveVoyages'!DD216+'1 - Eltis SlaveVoyages'!DF216+'1 - Eltis SlaveVoyages'!DH216+'1 - Eltis SlaveVoyages'!DJ216+'1 - Eltis SlaveVoyages'!DL216+'1 - Eltis SlaveVoyages'!DN216+'1 - Eltis SlaveVoyages'!DP216+'1 - Eltis SlaveVoyages'!DR216+'1 - Eltis SlaveVoyages'!DT216+'1 - Eltis SlaveVoyages'!DV216+'1 - Eltis SlaveVoyages'!DX216+'1 - Eltis SlaveVoyages'!DZ216+'1 - Eltis SlaveVoyages'!EB216+'1 - Eltis SlaveVoyages'!ED216+'1 - Eltis SlaveVoyages'!EF216+'1 - Eltis SlaveVoyages'!EH216+'1 - Eltis SlaveVoyages'!EJ216+'1 - Eltis SlaveVoyages'!FP216+'1 - Eltis SlaveVoyages'!FT216+'1 - Eltis SlaveVoyages'!FV216</f>
        <v>303</v>
      </c>
      <c r="V216" s="8">
        <f>'1 - Eltis SlaveVoyages'!BS216+'1 - Eltis SlaveVoyages'!BU216+'1 - Eltis SlaveVoyages'!BW216+'1 - Eltis SlaveVoyages'!CG216+'1 - Eltis SlaveVoyages'!CI216+'1 - Eltis SlaveVoyages'!CK216+'1 - Eltis SlaveVoyages'!CM216+'1 - Eltis SlaveVoyages'!CO216+'1 - Eltis SlaveVoyages'!CQ216+'1 - Eltis SlaveVoyages'!CS216+'1 - Eltis SlaveVoyages'!CU216+'1 - Eltis SlaveVoyages'!CW216+'1 - Eltis SlaveVoyages'!CY216+'1 - Eltis SlaveVoyages'!DA216+'1 - Eltis SlaveVoyages'!DC216+'1 - Eltis SlaveVoyages'!DE216+'1 - Eltis SlaveVoyages'!DG216+'1 - Eltis SlaveVoyages'!DI216+'1 - Eltis SlaveVoyages'!DK216+'1 - Eltis SlaveVoyages'!DM216+'1 - Eltis SlaveVoyages'!DO216+'1 - Eltis SlaveVoyages'!DQ216+'1 - Eltis SlaveVoyages'!DS216+'1 - Eltis SlaveVoyages'!DU216+'1 - Eltis SlaveVoyages'!DW216+'1 - Eltis SlaveVoyages'!DY216+'1 - Eltis SlaveVoyages'!EA216+'1 - Eltis SlaveVoyages'!EC216+'1 - Eltis SlaveVoyages'!EE216+'1 - Eltis SlaveVoyages'!EG216+'1 - Eltis SlaveVoyages'!EI216+'1 - Eltis SlaveVoyages'!EK216+'1 - Eltis SlaveVoyages'!FQ216+'1 - Eltis SlaveVoyages'!FU216+'1 - Eltis SlaveVoyages'!FW216</f>
        <v>279</v>
      </c>
      <c r="AE216" s="11">
        <f t="shared" si="129"/>
        <v>303</v>
      </c>
      <c r="AG216" s="51">
        <f t="shared" si="130"/>
        <v>304</v>
      </c>
      <c r="AH216" s="52">
        <f t="shared" si="131"/>
        <v>278</v>
      </c>
      <c r="AI216" s="52">
        <f t="shared" si="132"/>
        <v>0</v>
      </c>
      <c r="AJ216" s="52">
        <f t="shared" si="133"/>
        <v>0</v>
      </c>
      <c r="AK216" s="52">
        <f t="shared" si="134"/>
        <v>304</v>
      </c>
      <c r="AL216" s="52">
        <f t="shared" si="135"/>
        <v>278</v>
      </c>
      <c r="AM216" s="52">
        <f t="shared" si="136"/>
        <v>0</v>
      </c>
      <c r="AN216" s="52">
        <f t="shared" si="137"/>
        <v>0</v>
      </c>
      <c r="AO216" s="52">
        <f t="shared" si="138"/>
        <v>0</v>
      </c>
      <c r="AP216" s="52">
        <f t="shared" si="139"/>
        <v>0</v>
      </c>
      <c r="AQ216" s="52">
        <f t="shared" si="140"/>
        <v>0</v>
      </c>
      <c r="AR216" s="56">
        <f t="shared" si="141"/>
        <v>0</v>
      </c>
      <c r="AT216" s="73"/>
      <c r="AU216" s="8" t="str">
        <f>IF('4 - Prijzen'!P220&gt;0,'4 - Prijzen'!P220,"")</f>
        <v/>
      </c>
      <c r="AV216" s="8" t="str">
        <f>IF('4 - Prijzen'!BC220&gt;0,'4 - Prijzen'!BC220,"")</f>
        <v/>
      </c>
      <c r="AW216" s="8" t="str">
        <f>IF('4 - Prijzen'!BD220&gt;0,'4 - Prijzen'!BD220,"")</f>
        <v/>
      </c>
      <c r="AX216" s="8" t="str">
        <f>IF('4 - Prijzen'!BE220&gt;0,'4 - Prijzen'!BE220,"")</f>
        <v/>
      </c>
      <c r="AY216" s="8" t="str">
        <f>IF('4 - Prijzen'!BF220&gt;0,'4 - Prijzen'!BF220,"")</f>
        <v/>
      </c>
      <c r="AZ216" s="8" t="str">
        <f>IF('4 - Prijzen'!BG220&gt;0,'4 - Prijzen'!BG220,"")</f>
        <v/>
      </c>
      <c r="BA216" s="8" t="str">
        <f>IF('4 - Prijzen'!BV220&gt;0,'4 - Prijzen'!BV220,"")</f>
        <v/>
      </c>
      <c r="BB216" s="8" t="str">
        <f>IF('4 - Prijzen'!BW220&gt;0,'4 - Prijzen'!BW220,"")</f>
        <v/>
      </c>
      <c r="BE216" s="20"/>
      <c r="BF216" s="73"/>
      <c r="BG216" s="72"/>
      <c r="BI216" s="87">
        <f t="shared" si="143"/>
        <v>0.629</v>
      </c>
      <c r="BJ216" s="87">
        <f t="shared" si="144"/>
        <v>0.66666666666666663</v>
      </c>
      <c r="BK216" s="84">
        <f t="shared" si="142"/>
        <v>0.8763333333333333</v>
      </c>
      <c r="BM216" s="8">
        <f t="shared" si="148"/>
        <v>0</v>
      </c>
      <c r="BN216" s="8">
        <f t="shared" si="149"/>
        <v>0</v>
      </c>
      <c r="BO216" s="8">
        <f t="shared" si="150"/>
        <v>0</v>
      </c>
      <c r="BP216" s="8">
        <f t="shared" si="151"/>
        <v>0</v>
      </c>
      <c r="BS216" s="8">
        <f t="shared" si="152"/>
        <v>0</v>
      </c>
      <c r="BU216" s="11">
        <f t="shared" si="153"/>
        <v>0</v>
      </c>
      <c r="BV216" s="11">
        <f t="shared" si="154"/>
        <v>0</v>
      </c>
      <c r="BX216" s="14">
        <f t="shared" si="155"/>
        <v>0</v>
      </c>
      <c r="BY216" s="14">
        <f t="shared" si="156"/>
        <v>0</v>
      </c>
      <c r="BZ216" s="14">
        <f t="shared" si="157"/>
        <v>1</v>
      </c>
      <c r="CA216" s="14">
        <f t="shared" si="158"/>
        <v>1</v>
      </c>
      <c r="CB216" s="8" t="str">
        <f t="shared" si="159"/>
        <v/>
      </c>
      <c r="CC216" s="8" t="str">
        <f t="shared" si="160"/>
        <v/>
      </c>
      <c r="CD216" s="8" t="str">
        <f t="shared" si="161"/>
        <v/>
      </c>
      <c r="CE216" s="8" t="str">
        <f t="shared" si="162"/>
        <v/>
      </c>
      <c r="CG216" s="11">
        <f t="shared" si="163"/>
        <v>0</v>
      </c>
      <c r="CH216" s="11">
        <f t="shared" si="164"/>
        <v>0</v>
      </c>
      <c r="CJ216" t="str">
        <f t="shared" si="165"/>
        <v/>
      </c>
      <c r="CK216" t="str">
        <f t="shared" si="166"/>
        <v/>
      </c>
      <c r="CL216" t="str">
        <f t="shared" si="167"/>
        <v/>
      </c>
      <c r="CM216" t="str">
        <f t="shared" si="168"/>
        <v/>
      </c>
      <c r="CN216">
        <f t="shared" si="145"/>
        <v>90</v>
      </c>
      <c r="CO216">
        <f t="shared" si="145"/>
        <v>110</v>
      </c>
      <c r="CP216" s="8">
        <f t="shared" si="146"/>
        <v>27360</v>
      </c>
      <c r="CQ216" s="8">
        <f t="shared" si="147"/>
        <v>33440</v>
      </c>
    </row>
    <row r="217" spans="1:95" x14ac:dyDescent="0.25">
      <c r="A217">
        <v>1809</v>
      </c>
      <c r="B217" s="8">
        <f>'2 - Eltis SlaveAssessment'!BX217</f>
        <v>0</v>
      </c>
      <c r="C217" s="8">
        <f>'2 - Eltis SlaveAssessment'!BY217</f>
        <v>0</v>
      </c>
      <c r="D217" s="8">
        <f>'2 - Eltis SlaveAssessment'!AT217</f>
        <v>0</v>
      </c>
      <c r="E217" s="8">
        <f>'2 - Eltis SlaveAssessment'!AU217</f>
        <v>0</v>
      </c>
      <c r="F217" s="8">
        <f>'2 - Eltis SlaveAssessment'!AV217</f>
        <v>0</v>
      </c>
      <c r="G217" s="8">
        <f>'2 - Eltis SlaveAssessment'!AW217</f>
        <v>0</v>
      </c>
      <c r="H217" s="8">
        <f>'2 - Eltis SlaveAssessment'!BJ217+'2 - Eltis SlaveAssessment'!BL217+'2 - Eltis SlaveAssessment'!BN217+'2 - Eltis SlaveAssessment'!BP217+'2 - Eltis SlaveAssessment'!BR217</f>
        <v>0</v>
      </c>
      <c r="I217" s="8">
        <f>'2 - Eltis SlaveAssessment'!BK217+'2 - Eltis SlaveAssessment'!BM217+'2 - Eltis SlaveAssessment'!BO217+'2 - Eltis SlaveAssessment'!BQ217+'2 - Eltis SlaveAssessment'!BS217</f>
        <v>0</v>
      </c>
      <c r="J217" s="8">
        <f>'2 - Eltis SlaveAssessment'!N217+'2 - Eltis SlaveAssessment'!P217+'2 - Eltis SlaveAssessment'!R217+'2 - Eltis SlaveAssessment'!T217+'2 - Eltis SlaveAssessment'!V217+'2 - Eltis SlaveAssessment'!X217+'2 - Eltis SlaveAssessment'!Z217+'2 - Eltis SlaveAssessment'!AB217+'2 - Eltis SlaveAssessment'!AD217+'2 - Eltis SlaveAssessment'!AF217+'2 - Eltis SlaveAssessment'!AH217+'2 - Eltis SlaveAssessment'!AJ217+'2 - Eltis SlaveAssessment'!AL217+'2 - Eltis SlaveAssessment'!AN217+'2 - Eltis SlaveAssessment'!AP217+'2 - Eltis SlaveAssessment'!AR217+'2 - Eltis SlaveAssessment'!AX217+'2 - Eltis SlaveAssessment'!AZ217+'2 - Eltis SlaveAssessment'!BB217+'2 - Eltis SlaveAssessment'!BD217+'2 - Eltis SlaveAssessment'!BF217+'2 - Eltis SlaveAssessment'!BH217</f>
        <v>0</v>
      </c>
      <c r="K217" s="8">
        <f>'2 - Eltis SlaveAssessment'!O217+'2 - Eltis SlaveAssessment'!Q217+'2 - Eltis SlaveAssessment'!S217+'2 - Eltis SlaveAssessment'!U217+'2 - Eltis SlaveAssessment'!W217+'2 - Eltis SlaveAssessment'!Y217+'2 - Eltis SlaveAssessment'!AA217+'2 - Eltis SlaveAssessment'!AC217+'2 - Eltis SlaveAssessment'!AE217+'2 - Eltis SlaveAssessment'!AG217+'2 - Eltis SlaveAssessment'!AI217+'2 - Eltis SlaveAssessment'!AK217+'2 - Eltis SlaveAssessment'!AM217+'2 - Eltis SlaveAssessment'!AO217+'2 - Eltis SlaveAssessment'!AQ217+'2 - Eltis SlaveAssessment'!AS217+'2 - Eltis SlaveAssessment'!AY217+'2 - Eltis SlaveAssessment'!BA217+'2 - Eltis SlaveAssessment'!BC217+'2 - Eltis SlaveAssessment'!BE217+'2 - Eltis SlaveAssessment'!BG217+'2 - Eltis SlaveAssessment'!BI217</f>
        <v>0</v>
      </c>
      <c r="M217" s="8">
        <f>'1 - Eltis SlaveVoyages'!GF217</f>
        <v>0</v>
      </c>
      <c r="N217" s="8">
        <f>'1 - Eltis SlaveVoyages'!GG217</f>
        <v>0</v>
      </c>
      <c r="O217" s="8">
        <f>'1 - Eltis SlaveVoyages'!BZ217</f>
        <v>0</v>
      </c>
      <c r="P217" s="8">
        <f>'1 - Eltis SlaveVoyages'!CA217</f>
        <v>0</v>
      </c>
      <c r="Q217" s="8">
        <f>'1 - Eltis SlaveVoyages'!CB217</f>
        <v>0</v>
      </c>
      <c r="R217" s="8">
        <f>'1 - Eltis SlaveVoyages'!CC217</f>
        <v>0</v>
      </c>
      <c r="S217" s="8">
        <f>'1 - Eltis SlaveVoyages'!EL217+'1 - Eltis SlaveVoyages'!EN217+'1 - Eltis SlaveVoyages'!EP217+'1 - Eltis SlaveVoyages'!ER217+'1 - Eltis SlaveVoyages'!ET217</f>
        <v>0</v>
      </c>
      <c r="T217" s="8">
        <f>'1 - Eltis SlaveVoyages'!EM217+'1 - Eltis SlaveVoyages'!EO217+'1 - Eltis SlaveVoyages'!EQ217+'1 - Eltis SlaveVoyages'!ES217+'1 - Eltis SlaveVoyages'!EU217</f>
        <v>0</v>
      </c>
      <c r="U217" s="8">
        <f>'1 - Eltis SlaveVoyages'!BR217+'1 - Eltis SlaveVoyages'!BT217+'1 - Eltis SlaveVoyages'!BV217+'1 - Eltis SlaveVoyages'!CF217+'1 - Eltis SlaveVoyages'!CH217+'1 - Eltis SlaveVoyages'!CJ217+'1 - Eltis SlaveVoyages'!CL217+'1 - Eltis SlaveVoyages'!CN217+'1 - Eltis SlaveVoyages'!CP217+'1 - Eltis SlaveVoyages'!CR217+'1 - Eltis SlaveVoyages'!CT217+'1 - Eltis SlaveVoyages'!CV217+'1 - Eltis SlaveVoyages'!CX217+'1 - Eltis SlaveVoyages'!CZ217+'1 - Eltis SlaveVoyages'!DB217+'1 - Eltis SlaveVoyages'!DD217+'1 - Eltis SlaveVoyages'!DF217+'1 - Eltis SlaveVoyages'!DH217+'1 - Eltis SlaveVoyages'!DJ217+'1 - Eltis SlaveVoyages'!DL217+'1 - Eltis SlaveVoyages'!DN217+'1 - Eltis SlaveVoyages'!DP217+'1 - Eltis SlaveVoyages'!DR217+'1 - Eltis SlaveVoyages'!DT217+'1 - Eltis SlaveVoyages'!DV217+'1 - Eltis SlaveVoyages'!DX217+'1 - Eltis SlaveVoyages'!DZ217+'1 - Eltis SlaveVoyages'!EB217+'1 - Eltis SlaveVoyages'!ED217+'1 - Eltis SlaveVoyages'!EF217+'1 - Eltis SlaveVoyages'!EH217+'1 - Eltis SlaveVoyages'!EJ217+'1 - Eltis SlaveVoyages'!FP217+'1 - Eltis SlaveVoyages'!FT217+'1 - Eltis SlaveVoyages'!FV217</f>
        <v>0</v>
      </c>
      <c r="V217" s="8">
        <f>'1 - Eltis SlaveVoyages'!BS217+'1 - Eltis SlaveVoyages'!BU217+'1 - Eltis SlaveVoyages'!BW217+'1 - Eltis SlaveVoyages'!CG217+'1 - Eltis SlaveVoyages'!CI217+'1 - Eltis SlaveVoyages'!CK217+'1 - Eltis SlaveVoyages'!CM217+'1 - Eltis SlaveVoyages'!CO217+'1 - Eltis SlaveVoyages'!CQ217+'1 - Eltis SlaveVoyages'!CS217+'1 - Eltis SlaveVoyages'!CU217+'1 - Eltis SlaveVoyages'!CW217+'1 - Eltis SlaveVoyages'!CY217+'1 - Eltis SlaveVoyages'!DA217+'1 - Eltis SlaveVoyages'!DC217+'1 - Eltis SlaveVoyages'!DE217+'1 - Eltis SlaveVoyages'!DG217+'1 - Eltis SlaveVoyages'!DI217+'1 - Eltis SlaveVoyages'!DK217+'1 - Eltis SlaveVoyages'!DM217+'1 - Eltis SlaveVoyages'!DO217+'1 - Eltis SlaveVoyages'!DQ217+'1 - Eltis SlaveVoyages'!DS217+'1 - Eltis SlaveVoyages'!DU217+'1 - Eltis SlaveVoyages'!DW217+'1 - Eltis SlaveVoyages'!DY217+'1 - Eltis SlaveVoyages'!EA217+'1 - Eltis SlaveVoyages'!EC217+'1 - Eltis SlaveVoyages'!EE217+'1 - Eltis SlaveVoyages'!EG217+'1 - Eltis SlaveVoyages'!EI217+'1 - Eltis SlaveVoyages'!EK217+'1 - Eltis SlaveVoyages'!FQ217+'1 - Eltis SlaveVoyages'!FU217+'1 - Eltis SlaveVoyages'!FW217</f>
        <v>0</v>
      </c>
      <c r="AE217" s="11">
        <f t="shared" si="129"/>
        <v>0</v>
      </c>
      <c r="AG217" s="51">
        <f t="shared" si="130"/>
        <v>0</v>
      </c>
      <c r="AH217" s="52">
        <f t="shared" si="131"/>
        <v>0</v>
      </c>
      <c r="AI217" s="52">
        <f t="shared" si="132"/>
        <v>0</v>
      </c>
      <c r="AJ217" s="52">
        <f t="shared" si="133"/>
        <v>0</v>
      </c>
      <c r="AK217" s="52">
        <f t="shared" si="134"/>
        <v>0</v>
      </c>
      <c r="AL217" s="52">
        <f t="shared" si="135"/>
        <v>0</v>
      </c>
      <c r="AM217" s="52">
        <f t="shared" si="136"/>
        <v>0</v>
      </c>
      <c r="AN217" s="52">
        <f t="shared" si="137"/>
        <v>0</v>
      </c>
      <c r="AO217" s="52">
        <f t="shared" si="138"/>
        <v>0</v>
      </c>
      <c r="AP217" s="52">
        <f t="shared" si="139"/>
        <v>0</v>
      </c>
      <c r="AQ217" s="52">
        <f t="shared" si="140"/>
        <v>0</v>
      </c>
      <c r="AR217" s="56">
        <f t="shared" si="141"/>
        <v>0</v>
      </c>
      <c r="AT217" s="8" t="str">
        <f>IF('4 - Prijzen'!O221&gt;0,'4 - Prijzen'!O221,"")</f>
        <v/>
      </c>
      <c r="AU217" s="8" t="str">
        <f>IF('4 - Prijzen'!P221&gt;0,'4 - Prijzen'!P221,"")</f>
        <v/>
      </c>
      <c r="AV217" s="8" t="str">
        <f>IF('4 - Prijzen'!BC221&gt;0,'4 - Prijzen'!BC221,"")</f>
        <v/>
      </c>
      <c r="AW217" s="8" t="str">
        <f>IF('4 - Prijzen'!BD221&gt;0,'4 - Prijzen'!BD221,"")</f>
        <v/>
      </c>
      <c r="AX217" s="8" t="str">
        <f>IF('4 - Prijzen'!BE221&gt;0,'4 - Prijzen'!BE221,"")</f>
        <v/>
      </c>
      <c r="AY217" s="8" t="str">
        <f>IF('4 - Prijzen'!BF221&gt;0,'4 - Prijzen'!BF221,"")</f>
        <v/>
      </c>
      <c r="AZ217" s="8" t="str">
        <f>IF('4 - Prijzen'!BG221&gt;0,'4 - Prijzen'!BG221,"")</f>
        <v/>
      </c>
      <c r="BA217" s="8" t="str">
        <f>IF('4 - Prijzen'!BV221&gt;0,'4 - Prijzen'!BV221,"")</f>
        <v/>
      </c>
      <c r="BB217" s="8" t="str">
        <f>IF('4 - Prijzen'!BW221&gt;0,'4 - Prijzen'!BW221,"")</f>
        <v/>
      </c>
      <c r="BI217" s="87">
        <f t="shared" si="143"/>
        <v>0.629</v>
      </c>
      <c r="BJ217" s="87">
        <f t="shared" si="144"/>
        <v>0.66666666666666663</v>
      </c>
      <c r="BK217" s="84">
        <f t="shared" si="142"/>
        <v>0.8763333333333333</v>
      </c>
      <c r="CN217">
        <f t="shared" si="145"/>
        <v>90</v>
      </c>
      <c r="CO217">
        <f t="shared" si="145"/>
        <v>110</v>
      </c>
      <c r="CP217" s="8">
        <f t="shared" si="146"/>
        <v>0</v>
      </c>
      <c r="CQ217" s="8">
        <f t="shared" si="147"/>
        <v>0</v>
      </c>
    </row>
    <row r="218" spans="1:95" x14ac:dyDescent="0.25">
      <c r="A218">
        <v>1810</v>
      </c>
      <c r="B218" s="8">
        <f>'2 - Eltis SlaveAssessment'!BX218</f>
        <v>0</v>
      </c>
      <c r="C218" s="8">
        <f>'2 - Eltis SlaveAssessment'!BY218</f>
        <v>0</v>
      </c>
      <c r="D218" s="8">
        <f>'2 - Eltis SlaveAssessment'!AT218</f>
        <v>0</v>
      </c>
      <c r="E218" s="8">
        <f>'2 - Eltis SlaveAssessment'!AU218</f>
        <v>0</v>
      </c>
      <c r="F218" s="8">
        <f>'2 - Eltis SlaveAssessment'!AV218</f>
        <v>0</v>
      </c>
      <c r="G218" s="8">
        <f>'2 - Eltis SlaveAssessment'!AW218</f>
        <v>0</v>
      </c>
      <c r="H218" s="8">
        <f>'2 - Eltis SlaveAssessment'!BJ218+'2 - Eltis SlaveAssessment'!BL218+'2 - Eltis SlaveAssessment'!BN218+'2 - Eltis SlaveAssessment'!BP218+'2 - Eltis SlaveAssessment'!BR218</f>
        <v>0</v>
      </c>
      <c r="I218" s="8">
        <f>'2 - Eltis SlaveAssessment'!BK218+'2 - Eltis SlaveAssessment'!BM218+'2 - Eltis SlaveAssessment'!BO218+'2 - Eltis SlaveAssessment'!BQ218+'2 - Eltis SlaveAssessment'!BS218</f>
        <v>0</v>
      </c>
      <c r="J218" s="8">
        <f>'2 - Eltis SlaveAssessment'!N218+'2 - Eltis SlaveAssessment'!P218+'2 - Eltis SlaveAssessment'!R218+'2 - Eltis SlaveAssessment'!T218+'2 - Eltis SlaveAssessment'!V218+'2 - Eltis SlaveAssessment'!X218+'2 - Eltis SlaveAssessment'!Z218+'2 - Eltis SlaveAssessment'!AB218+'2 - Eltis SlaveAssessment'!AD218+'2 - Eltis SlaveAssessment'!AF218+'2 - Eltis SlaveAssessment'!AH218+'2 - Eltis SlaveAssessment'!AJ218+'2 - Eltis SlaveAssessment'!AL218+'2 - Eltis SlaveAssessment'!AN218+'2 - Eltis SlaveAssessment'!AP218+'2 - Eltis SlaveAssessment'!AR218+'2 - Eltis SlaveAssessment'!AX218+'2 - Eltis SlaveAssessment'!AZ218+'2 - Eltis SlaveAssessment'!BB218+'2 - Eltis SlaveAssessment'!BD218+'2 - Eltis SlaveAssessment'!BF218+'2 - Eltis SlaveAssessment'!BH218</f>
        <v>0</v>
      </c>
      <c r="K218" s="8">
        <f>'2 - Eltis SlaveAssessment'!O218+'2 - Eltis SlaveAssessment'!Q218+'2 - Eltis SlaveAssessment'!S218+'2 - Eltis SlaveAssessment'!U218+'2 - Eltis SlaveAssessment'!W218+'2 - Eltis SlaveAssessment'!Y218+'2 - Eltis SlaveAssessment'!AA218+'2 - Eltis SlaveAssessment'!AC218+'2 - Eltis SlaveAssessment'!AE218+'2 - Eltis SlaveAssessment'!AG218+'2 - Eltis SlaveAssessment'!AI218+'2 - Eltis SlaveAssessment'!AK218+'2 - Eltis SlaveAssessment'!AM218+'2 - Eltis SlaveAssessment'!AO218+'2 - Eltis SlaveAssessment'!AQ218+'2 - Eltis SlaveAssessment'!AS218+'2 - Eltis SlaveAssessment'!AY218+'2 - Eltis SlaveAssessment'!BA218+'2 - Eltis SlaveAssessment'!BC218+'2 - Eltis SlaveAssessment'!BE218+'2 - Eltis SlaveAssessment'!BG218+'2 - Eltis SlaveAssessment'!BI218</f>
        <v>0</v>
      </c>
      <c r="M218" s="8">
        <f>'1 - Eltis SlaveVoyages'!GF218</f>
        <v>0</v>
      </c>
      <c r="N218" s="8">
        <f>'1 - Eltis SlaveVoyages'!GG218</f>
        <v>0</v>
      </c>
      <c r="O218" s="8">
        <f>'1 - Eltis SlaveVoyages'!BZ218</f>
        <v>0</v>
      </c>
      <c r="P218" s="8">
        <f>'1 - Eltis SlaveVoyages'!CA218</f>
        <v>0</v>
      </c>
      <c r="Q218" s="8">
        <f>'1 - Eltis SlaveVoyages'!CB218</f>
        <v>0</v>
      </c>
      <c r="R218" s="8">
        <f>'1 - Eltis SlaveVoyages'!CC218</f>
        <v>0</v>
      </c>
      <c r="S218" s="8">
        <f>'1 - Eltis SlaveVoyages'!EL218+'1 - Eltis SlaveVoyages'!EN218+'1 - Eltis SlaveVoyages'!EP218+'1 - Eltis SlaveVoyages'!ER218+'1 - Eltis SlaveVoyages'!ET218</f>
        <v>0</v>
      </c>
      <c r="T218" s="8">
        <f>'1 - Eltis SlaveVoyages'!EM218+'1 - Eltis SlaveVoyages'!EO218+'1 - Eltis SlaveVoyages'!EQ218+'1 - Eltis SlaveVoyages'!ES218+'1 - Eltis SlaveVoyages'!EU218</f>
        <v>0</v>
      </c>
      <c r="U218" s="8">
        <f>'1 - Eltis SlaveVoyages'!BR218+'1 - Eltis SlaveVoyages'!BT218+'1 - Eltis SlaveVoyages'!BV218+'1 - Eltis SlaveVoyages'!CF218+'1 - Eltis SlaveVoyages'!CH218+'1 - Eltis SlaveVoyages'!CJ218+'1 - Eltis SlaveVoyages'!CL218+'1 - Eltis SlaveVoyages'!CN218+'1 - Eltis SlaveVoyages'!CP218+'1 - Eltis SlaveVoyages'!CR218+'1 - Eltis SlaveVoyages'!CT218+'1 - Eltis SlaveVoyages'!CV218+'1 - Eltis SlaveVoyages'!CX218+'1 - Eltis SlaveVoyages'!CZ218+'1 - Eltis SlaveVoyages'!DB218+'1 - Eltis SlaveVoyages'!DD218+'1 - Eltis SlaveVoyages'!DF218+'1 - Eltis SlaveVoyages'!DH218+'1 - Eltis SlaveVoyages'!DJ218+'1 - Eltis SlaveVoyages'!DL218+'1 - Eltis SlaveVoyages'!DN218+'1 - Eltis SlaveVoyages'!DP218+'1 - Eltis SlaveVoyages'!DR218+'1 - Eltis SlaveVoyages'!DT218+'1 - Eltis SlaveVoyages'!DV218+'1 - Eltis SlaveVoyages'!DX218+'1 - Eltis SlaveVoyages'!DZ218+'1 - Eltis SlaveVoyages'!EB218+'1 - Eltis SlaveVoyages'!ED218+'1 - Eltis SlaveVoyages'!EF218+'1 - Eltis SlaveVoyages'!EH218+'1 - Eltis SlaveVoyages'!EJ218+'1 - Eltis SlaveVoyages'!FP218+'1 - Eltis SlaveVoyages'!FT218+'1 - Eltis SlaveVoyages'!FV218</f>
        <v>0</v>
      </c>
      <c r="V218" s="8">
        <f>'1 - Eltis SlaveVoyages'!BS218+'1 - Eltis SlaveVoyages'!BU218+'1 - Eltis SlaveVoyages'!BW218+'1 - Eltis SlaveVoyages'!CG218+'1 - Eltis SlaveVoyages'!CI218+'1 - Eltis SlaveVoyages'!CK218+'1 - Eltis SlaveVoyages'!CM218+'1 - Eltis SlaveVoyages'!CO218+'1 - Eltis SlaveVoyages'!CQ218+'1 - Eltis SlaveVoyages'!CS218+'1 - Eltis SlaveVoyages'!CU218+'1 - Eltis SlaveVoyages'!CW218+'1 - Eltis SlaveVoyages'!CY218+'1 - Eltis SlaveVoyages'!DA218+'1 - Eltis SlaveVoyages'!DC218+'1 - Eltis SlaveVoyages'!DE218+'1 - Eltis SlaveVoyages'!DG218+'1 - Eltis SlaveVoyages'!DI218+'1 - Eltis SlaveVoyages'!DK218+'1 - Eltis SlaveVoyages'!DM218+'1 - Eltis SlaveVoyages'!DO218+'1 - Eltis SlaveVoyages'!DQ218+'1 - Eltis SlaveVoyages'!DS218+'1 - Eltis SlaveVoyages'!DU218+'1 - Eltis SlaveVoyages'!DW218+'1 - Eltis SlaveVoyages'!DY218+'1 - Eltis SlaveVoyages'!EA218+'1 - Eltis SlaveVoyages'!EC218+'1 - Eltis SlaveVoyages'!EE218+'1 - Eltis SlaveVoyages'!EG218+'1 - Eltis SlaveVoyages'!EI218+'1 - Eltis SlaveVoyages'!EK218+'1 - Eltis SlaveVoyages'!FQ218+'1 - Eltis SlaveVoyages'!FU218+'1 - Eltis SlaveVoyages'!FW218</f>
        <v>0</v>
      </c>
      <c r="AE218" s="11">
        <f t="shared" si="129"/>
        <v>0</v>
      </c>
      <c r="AG218" s="51">
        <f t="shared" si="130"/>
        <v>0</v>
      </c>
      <c r="AH218" s="52">
        <f t="shared" si="131"/>
        <v>0</v>
      </c>
      <c r="AI218" s="52">
        <f t="shared" si="132"/>
        <v>0</v>
      </c>
      <c r="AJ218" s="52">
        <f t="shared" si="133"/>
        <v>0</v>
      </c>
      <c r="AK218" s="52">
        <f t="shared" si="134"/>
        <v>0</v>
      </c>
      <c r="AL218" s="52">
        <f t="shared" si="135"/>
        <v>0</v>
      </c>
      <c r="AM218" s="52">
        <f t="shared" si="136"/>
        <v>0</v>
      </c>
      <c r="AN218" s="52">
        <f t="shared" si="137"/>
        <v>0</v>
      </c>
      <c r="AO218" s="52">
        <f t="shared" si="138"/>
        <v>0</v>
      </c>
      <c r="AP218" s="52">
        <f t="shared" si="139"/>
        <v>0</v>
      </c>
      <c r="AQ218" s="52">
        <f t="shared" si="140"/>
        <v>0</v>
      </c>
      <c r="AR218" s="56">
        <f t="shared" si="141"/>
        <v>0</v>
      </c>
      <c r="AT218" s="8" t="str">
        <f>IF('4 - Prijzen'!O222&gt;0,'4 - Prijzen'!O222,"")</f>
        <v/>
      </c>
      <c r="AU218" s="8" t="str">
        <f>IF('4 - Prijzen'!P222&gt;0,'4 - Prijzen'!P222,"")</f>
        <v/>
      </c>
      <c r="AV218" s="8" t="str">
        <f>IF('4 - Prijzen'!BC222&gt;0,'4 - Prijzen'!BC222,"")</f>
        <v/>
      </c>
      <c r="AW218" s="8" t="str">
        <f>IF('4 - Prijzen'!BD222&gt;0,'4 - Prijzen'!BD222,"")</f>
        <v/>
      </c>
      <c r="AX218" s="8" t="str">
        <f>IF('4 - Prijzen'!BE222&gt;0,'4 - Prijzen'!BE222,"")</f>
        <v/>
      </c>
      <c r="AY218" s="8" t="str">
        <f>IF('4 - Prijzen'!BF222&gt;0,'4 - Prijzen'!BF222,"")</f>
        <v/>
      </c>
      <c r="AZ218" s="8" t="str">
        <f>IF('4 - Prijzen'!BG222&gt;0,'4 - Prijzen'!BG222,"")</f>
        <v/>
      </c>
      <c r="BA218" s="8" t="str">
        <f>IF('4 - Prijzen'!BV222&gt;0,'4 - Prijzen'!BV222,"")</f>
        <v/>
      </c>
      <c r="BB218" s="8" t="str">
        <f>IF('4 - Prijzen'!BW222&gt;0,'4 - Prijzen'!BW222,"")</f>
        <v/>
      </c>
      <c r="BI218" s="87">
        <f t="shared" si="143"/>
        <v>0.629</v>
      </c>
      <c r="BJ218" s="87">
        <f t="shared" si="144"/>
        <v>0.66666666666666663</v>
      </c>
      <c r="BK218" s="84">
        <f t="shared" si="142"/>
        <v>0.8763333333333333</v>
      </c>
      <c r="CN218">
        <f t="shared" si="145"/>
        <v>90</v>
      </c>
      <c r="CO218">
        <f t="shared" si="145"/>
        <v>110</v>
      </c>
      <c r="CP218" s="8">
        <f t="shared" si="146"/>
        <v>0</v>
      </c>
      <c r="CQ218" s="8">
        <f t="shared" si="147"/>
        <v>0</v>
      </c>
    </row>
    <row r="219" spans="1:95" x14ac:dyDescent="0.25">
      <c r="A219">
        <v>1811</v>
      </c>
      <c r="B219" s="8">
        <f>'2 - Eltis SlaveAssessment'!BX219</f>
        <v>0</v>
      </c>
      <c r="C219" s="8">
        <f>'2 - Eltis SlaveAssessment'!BY219</f>
        <v>0</v>
      </c>
      <c r="D219" s="8">
        <f>'2 - Eltis SlaveAssessment'!AT219</f>
        <v>0</v>
      </c>
      <c r="E219" s="8">
        <f>'2 - Eltis SlaveAssessment'!AU219</f>
        <v>0</v>
      </c>
      <c r="F219" s="8">
        <f>'2 - Eltis SlaveAssessment'!AV219</f>
        <v>0</v>
      </c>
      <c r="G219" s="8">
        <f>'2 - Eltis SlaveAssessment'!AW219</f>
        <v>0</v>
      </c>
      <c r="H219" s="8">
        <f>'2 - Eltis SlaveAssessment'!BJ219+'2 - Eltis SlaveAssessment'!BL219+'2 - Eltis SlaveAssessment'!BN219+'2 - Eltis SlaveAssessment'!BP219+'2 - Eltis SlaveAssessment'!BR219</f>
        <v>0</v>
      </c>
      <c r="I219" s="8">
        <f>'2 - Eltis SlaveAssessment'!BK219+'2 - Eltis SlaveAssessment'!BM219+'2 - Eltis SlaveAssessment'!BO219+'2 - Eltis SlaveAssessment'!BQ219+'2 - Eltis SlaveAssessment'!BS219</f>
        <v>0</v>
      </c>
      <c r="J219" s="8">
        <f>'2 - Eltis SlaveAssessment'!N219+'2 - Eltis SlaveAssessment'!P219+'2 - Eltis SlaveAssessment'!R219+'2 - Eltis SlaveAssessment'!T219+'2 - Eltis SlaveAssessment'!V219+'2 - Eltis SlaveAssessment'!X219+'2 - Eltis SlaveAssessment'!Z219+'2 - Eltis SlaveAssessment'!AB219+'2 - Eltis SlaveAssessment'!AD219+'2 - Eltis SlaveAssessment'!AF219+'2 - Eltis SlaveAssessment'!AH219+'2 - Eltis SlaveAssessment'!AJ219+'2 - Eltis SlaveAssessment'!AL219+'2 - Eltis SlaveAssessment'!AN219+'2 - Eltis SlaveAssessment'!AP219+'2 - Eltis SlaveAssessment'!AR219+'2 - Eltis SlaveAssessment'!AX219+'2 - Eltis SlaveAssessment'!AZ219+'2 - Eltis SlaveAssessment'!BB219+'2 - Eltis SlaveAssessment'!BD219+'2 - Eltis SlaveAssessment'!BF219+'2 - Eltis SlaveAssessment'!BH219</f>
        <v>0</v>
      </c>
      <c r="K219" s="8">
        <f>'2 - Eltis SlaveAssessment'!O219+'2 - Eltis SlaveAssessment'!Q219+'2 - Eltis SlaveAssessment'!S219+'2 - Eltis SlaveAssessment'!U219+'2 - Eltis SlaveAssessment'!W219+'2 - Eltis SlaveAssessment'!Y219+'2 - Eltis SlaveAssessment'!AA219+'2 - Eltis SlaveAssessment'!AC219+'2 - Eltis SlaveAssessment'!AE219+'2 - Eltis SlaveAssessment'!AG219+'2 - Eltis SlaveAssessment'!AI219+'2 - Eltis SlaveAssessment'!AK219+'2 - Eltis SlaveAssessment'!AM219+'2 - Eltis SlaveAssessment'!AO219+'2 - Eltis SlaveAssessment'!AQ219+'2 - Eltis SlaveAssessment'!AS219+'2 - Eltis SlaveAssessment'!AY219+'2 - Eltis SlaveAssessment'!BA219+'2 - Eltis SlaveAssessment'!BC219+'2 - Eltis SlaveAssessment'!BE219+'2 - Eltis SlaveAssessment'!BG219+'2 - Eltis SlaveAssessment'!BI219</f>
        <v>0</v>
      </c>
      <c r="M219" s="8">
        <f>'1 - Eltis SlaveVoyages'!GF219</f>
        <v>0</v>
      </c>
      <c r="N219" s="8">
        <f>'1 - Eltis SlaveVoyages'!GG219</f>
        <v>0</v>
      </c>
      <c r="O219" s="8">
        <f>'1 - Eltis SlaveVoyages'!BZ219</f>
        <v>0</v>
      </c>
      <c r="P219" s="8">
        <f>'1 - Eltis SlaveVoyages'!CA219</f>
        <v>0</v>
      </c>
      <c r="Q219" s="8">
        <f>'1 - Eltis SlaveVoyages'!CB219</f>
        <v>0</v>
      </c>
      <c r="R219" s="8">
        <f>'1 - Eltis SlaveVoyages'!CC219</f>
        <v>0</v>
      </c>
      <c r="S219" s="8">
        <f>'1 - Eltis SlaveVoyages'!EL219+'1 - Eltis SlaveVoyages'!EN219+'1 - Eltis SlaveVoyages'!EP219+'1 - Eltis SlaveVoyages'!ER219+'1 - Eltis SlaveVoyages'!ET219</f>
        <v>0</v>
      </c>
      <c r="T219" s="8">
        <f>'1 - Eltis SlaveVoyages'!EM219+'1 - Eltis SlaveVoyages'!EO219+'1 - Eltis SlaveVoyages'!EQ219+'1 - Eltis SlaveVoyages'!ES219+'1 - Eltis SlaveVoyages'!EU219</f>
        <v>0</v>
      </c>
      <c r="U219" s="8">
        <f>'1 - Eltis SlaveVoyages'!BR219+'1 - Eltis SlaveVoyages'!BT219+'1 - Eltis SlaveVoyages'!BV219+'1 - Eltis SlaveVoyages'!CF219+'1 - Eltis SlaveVoyages'!CH219+'1 - Eltis SlaveVoyages'!CJ219+'1 - Eltis SlaveVoyages'!CL219+'1 - Eltis SlaveVoyages'!CN219+'1 - Eltis SlaveVoyages'!CP219+'1 - Eltis SlaveVoyages'!CR219+'1 - Eltis SlaveVoyages'!CT219+'1 - Eltis SlaveVoyages'!CV219+'1 - Eltis SlaveVoyages'!CX219+'1 - Eltis SlaveVoyages'!CZ219+'1 - Eltis SlaveVoyages'!DB219+'1 - Eltis SlaveVoyages'!DD219+'1 - Eltis SlaveVoyages'!DF219+'1 - Eltis SlaveVoyages'!DH219+'1 - Eltis SlaveVoyages'!DJ219+'1 - Eltis SlaveVoyages'!DL219+'1 - Eltis SlaveVoyages'!DN219+'1 - Eltis SlaveVoyages'!DP219+'1 - Eltis SlaveVoyages'!DR219+'1 - Eltis SlaveVoyages'!DT219+'1 - Eltis SlaveVoyages'!DV219+'1 - Eltis SlaveVoyages'!DX219+'1 - Eltis SlaveVoyages'!DZ219+'1 - Eltis SlaveVoyages'!EB219+'1 - Eltis SlaveVoyages'!ED219+'1 - Eltis SlaveVoyages'!EF219+'1 - Eltis SlaveVoyages'!EH219+'1 - Eltis SlaveVoyages'!EJ219+'1 - Eltis SlaveVoyages'!FP219+'1 - Eltis SlaveVoyages'!FT219+'1 - Eltis SlaveVoyages'!FV219</f>
        <v>0</v>
      </c>
      <c r="V219" s="8">
        <f>'1 - Eltis SlaveVoyages'!BS219+'1 - Eltis SlaveVoyages'!BU219+'1 - Eltis SlaveVoyages'!BW219+'1 - Eltis SlaveVoyages'!CG219+'1 - Eltis SlaveVoyages'!CI219+'1 - Eltis SlaveVoyages'!CK219+'1 - Eltis SlaveVoyages'!CM219+'1 - Eltis SlaveVoyages'!CO219+'1 - Eltis SlaveVoyages'!CQ219+'1 - Eltis SlaveVoyages'!CS219+'1 - Eltis SlaveVoyages'!CU219+'1 - Eltis SlaveVoyages'!CW219+'1 - Eltis SlaveVoyages'!CY219+'1 - Eltis SlaveVoyages'!DA219+'1 - Eltis SlaveVoyages'!DC219+'1 - Eltis SlaveVoyages'!DE219+'1 - Eltis SlaveVoyages'!DG219+'1 - Eltis SlaveVoyages'!DI219+'1 - Eltis SlaveVoyages'!DK219+'1 - Eltis SlaveVoyages'!DM219+'1 - Eltis SlaveVoyages'!DO219+'1 - Eltis SlaveVoyages'!DQ219+'1 - Eltis SlaveVoyages'!DS219+'1 - Eltis SlaveVoyages'!DU219+'1 - Eltis SlaveVoyages'!DW219+'1 - Eltis SlaveVoyages'!DY219+'1 - Eltis SlaveVoyages'!EA219+'1 - Eltis SlaveVoyages'!EC219+'1 - Eltis SlaveVoyages'!EE219+'1 - Eltis SlaveVoyages'!EG219+'1 - Eltis SlaveVoyages'!EI219+'1 - Eltis SlaveVoyages'!EK219+'1 - Eltis SlaveVoyages'!FQ219+'1 - Eltis SlaveVoyages'!FU219+'1 - Eltis SlaveVoyages'!FW219</f>
        <v>0</v>
      </c>
      <c r="AE219" s="11">
        <f t="shared" si="129"/>
        <v>0</v>
      </c>
      <c r="AG219" s="51">
        <f t="shared" si="130"/>
        <v>0</v>
      </c>
      <c r="AH219" s="52">
        <f t="shared" si="131"/>
        <v>0</v>
      </c>
      <c r="AI219" s="52">
        <f t="shared" si="132"/>
        <v>0</v>
      </c>
      <c r="AJ219" s="52">
        <f t="shared" si="133"/>
        <v>0</v>
      </c>
      <c r="AK219" s="52">
        <f t="shared" si="134"/>
        <v>0</v>
      </c>
      <c r="AL219" s="52">
        <f t="shared" si="135"/>
        <v>0</v>
      </c>
      <c r="AM219" s="52">
        <f t="shared" si="136"/>
        <v>0</v>
      </c>
      <c r="AN219" s="52">
        <f t="shared" si="137"/>
        <v>0</v>
      </c>
      <c r="AO219" s="52">
        <f t="shared" si="138"/>
        <v>0</v>
      </c>
      <c r="AP219" s="52">
        <f t="shared" si="139"/>
        <v>0</v>
      </c>
      <c r="AQ219" s="52">
        <f t="shared" si="140"/>
        <v>0</v>
      </c>
      <c r="AR219" s="56">
        <f t="shared" si="141"/>
        <v>0</v>
      </c>
      <c r="AT219" s="8" t="str">
        <f>IF('4 - Prijzen'!O223&gt;0,'4 - Prijzen'!O223,"")</f>
        <v/>
      </c>
      <c r="AU219" s="8" t="str">
        <f>IF('4 - Prijzen'!P223&gt;0,'4 - Prijzen'!P223,"")</f>
        <v/>
      </c>
      <c r="AV219" s="8" t="str">
        <f>IF('4 - Prijzen'!BC223&gt;0,'4 - Prijzen'!BC223,"")</f>
        <v/>
      </c>
      <c r="AW219" s="8" t="str">
        <f>IF('4 - Prijzen'!BD223&gt;0,'4 - Prijzen'!BD223,"")</f>
        <v/>
      </c>
      <c r="AX219" s="8" t="str">
        <f>IF('4 - Prijzen'!BE223&gt;0,'4 - Prijzen'!BE223,"")</f>
        <v/>
      </c>
      <c r="AY219" s="8" t="str">
        <f>IF('4 - Prijzen'!BF223&gt;0,'4 - Prijzen'!BF223,"")</f>
        <v/>
      </c>
      <c r="AZ219" s="8" t="str">
        <f>IF('4 - Prijzen'!BG223&gt;0,'4 - Prijzen'!BG223,"")</f>
        <v/>
      </c>
      <c r="BA219" s="8" t="str">
        <f>IF('4 - Prijzen'!BV223&gt;0,'4 - Prijzen'!BV223,"")</f>
        <v/>
      </c>
      <c r="BB219" s="8" t="str">
        <f>IF('4 - Prijzen'!BW223&gt;0,'4 - Prijzen'!BW223,"")</f>
        <v/>
      </c>
      <c r="BI219" s="87">
        <f t="shared" si="143"/>
        <v>0.629</v>
      </c>
      <c r="BJ219" s="87">
        <f t="shared" si="144"/>
        <v>0.66666666666666663</v>
      </c>
      <c r="BK219" s="84">
        <f t="shared" si="142"/>
        <v>0.8763333333333333</v>
      </c>
      <c r="CN219">
        <f t="shared" si="145"/>
        <v>90</v>
      </c>
      <c r="CO219">
        <f t="shared" si="145"/>
        <v>110</v>
      </c>
      <c r="CP219" s="8">
        <f t="shared" si="146"/>
        <v>0</v>
      </c>
      <c r="CQ219" s="8">
        <f t="shared" si="147"/>
        <v>0</v>
      </c>
    </row>
    <row r="220" spans="1:95" x14ac:dyDescent="0.25">
      <c r="A220">
        <v>1812</v>
      </c>
      <c r="B220" s="8">
        <f>'2 - Eltis SlaveAssessment'!BX220</f>
        <v>0</v>
      </c>
      <c r="C220" s="8">
        <f>'2 - Eltis SlaveAssessment'!BY220</f>
        <v>0</v>
      </c>
      <c r="D220" s="8">
        <f>'2 - Eltis SlaveAssessment'!AT220</f>
        <v>0</v>
      </c>
      <c r="E220" s="8">
        <f>'2 - Eltis SlaveAssessment'!AU220</f>
        <v>0</v>
      </c>
      <c r="F220" s="8">
        <f>'2 - Eltis SlaveAssessment'!AV220</f>
        <v>0</v>
      </c>
      <c r="G220" s="8">
        <f>'2 - Eltis SlaveAssessment'!AW220</f>
        <v>0</v>
      </c>
      <c r="H220" s="8">
        <f>'2 - Eltis SlaveAssessment'!BJ220+'2 - Eltis SlaveAssessment'!BL220+'2 - Eltis SlaveAssessment'!BN220+'2 - Eltis SlaveAssessment'!BP220+'2 - Eltis SlaveAssessment'!BR220</f>
        <v>0</v>
      </c>
      <c r="I220" s="8">
        <f>'2 - Eltis SlaveAssessment'!BK220+'2 - Eltis SlaveAssessment'!BM220+'2 - Eltis SlaveAssessment'!BO220+'2 - Eltis SlaveAssessment'!BQ220+'2 - Eltis SlaveAssessment'!BS220</f>
        <v>0</v>
      </c>
      <c r="J220" s="8">
        <f>'2 - Eltis SlaveAssessment'!N220+'2 - Eltis SlaveAssessment'!P220+'2 - Eltis SlaveAssessment'!R220+'2 - Eltis SlaveAssessment'!T220+'2 - Eltis SlaveAssessment'!V220+'2 - Eltis SlaveAssessment'!X220+'2 - Eltis SlaveAssessment'!Z220+'2 - Eltis SlaveAssessment'!AB220+'2 - Eltis SlaveAssessment'!AD220+'2 - Eltis SlaveAssessment'!AF220+'2 - Eltis SlaveAssessment'!AH220+'2 - Eltis SlaveAssessment'!AJ220+'2 - Eltis SlaveAssessment'!AL220+'2 - Eltis SlaveAssessment'!AN220+'2 - Eltis SlaveAssessment'!AP220+'2 - Eltis SlaveAssessment'!AR220+'2 - Eltis SlaveAssessment'!AX220+'2 - Eltis SlaveAssessment'!AZ220+'2 - Eltis SlaveAssessment'!BB220+'2 - Eltis SlaveAssessment'!BD220+'2 - Eltis SlaveAssessment'!BF220+'2 - Eltis SlaveAssessment'!BH220</f>
        <v>0</v>
      </c>
      <c r="K220" s="8">
        <f>'2 - Eltis SlaveAssessment'!O220+'2 - Eltis SlaveAssessment'!Q220+'2 - Eltis SlaveAssessment'!S220+'2 - Eltis SlaveAssessment'!U220+'2 - Eltis SlaveAssessment'!W220+'2 - Eltis SlaveAssessment'!Y220+'2 - Eltis SlaveAssessment'!AA220+'2 - Eltis SlaveAssessment'!AC220+'2 - Eltis SlaveAssessment'!AE220+'2 - Eltis SlaveAssessment'!AG220+'2 - Eltis SlaveAssessment'!AI220+'2 - Eltis SlaveAssessment'!AK220+'2 - Eltis SlaveAssessment'!AM220+'2 - Eltis SlaveAssessment'!AO220+'2 - Eltis SlaveAssessment'!AQ220+'2 - Eltis SlaveAssessment'!AS220+'2 - Eltis SlaveAssessment'!AY220+'2 - Eltis SlaveAssessment'!BA220+'2 - Eltis SlaveAssessment'!BC220+'2 - Eltis SlaveAssessment'!BE220+'2 - Eltis SlaveAssessment'!BG220+'2 - Eltis SlaveAssessment'!BI220</f>
        <v>0</v>
      </c>
      <c r="M220" s="8">
        <f>'1 - Eltis SlaveVoyages'!GF220</f>
        <v>0</v>
      </c>
      <c r="N220" s="8">
        <f>'1 - Eltis SlaveVoyages'!GG220</f>
        <v>0</v>
      </c>
      <c r="O220" s="8">
        <f>'1 - Eltis SlaveVoyages'!BZ220</f>
        <v>0</v>
      </c>
      <c r="P220" s="8">
        <f>'1 - Eltis SlaveVoyages'!CA220</f>
        <v>0</v>
      </c>
      <c r="Q220" s="8">
        <f>'1 - Eltis SlaveVoyages'!CB220</f>
        <v>0</v>
      </c>
      <c r="R220" s="8">
        <f>'1 - Eltis SlaveVoyages'!CC220</f>
        <v>0</v>
      </c>
      <c r="S220" s="8">
        <f>'1 - Eltis SlaveVoyages'!EL220+'1 - Eltis SlaveVoyages'!EN220+'1 - Eltis SlaveVoyages'!EP220+'1 - Eltis SlaveVoyages'!ER220+'1 - Eltis SlaveVoyages'!ET220</f>
        <v>0</v>
      </c>
      <c r="T220" s="8">
        <f>'1 - Eltis SlaveVoyages'!EM220+'1 - Eltis SlaveVoyages'!EO220+'1 - Eltis SlaveVoyages'!EQ220+'1 - Eltis SlaveVoyages'!ES220+'1 - Eltis SlaveVoyages'!EU220</f>
        <v>0</v>
      </c>
      <c r="U220" s="8">
        <f>'1 - Eltis SlaveVoyages'!BR220+'1 - Eltis SlaveVoyages'!BT220+'1 - Eltis SlaveVoyages'!BV220+'1 - Eltis SlaveVoyages'!CF220+'1 - Eltis SlaveVoyages'!CH220+'1 - Eltis SlaveVoyages'!CJ220+'1 - Eltis SlaveVoyages'!CL220+'1 - Eltis SlaveVoyages'!CN220+'1 - Eltis SlaveVoyages'!CP220+'1 - Eltis SlaveVoyages'!CR220+'1 - Eltis SlaveVoyages'!CT220+'1 - Eltis SlaveVoyages'!CV220+'1 - Eltis SlaveVoyages'!CX220+'1 - Eltis SlaveVoyages'!CZ220+'1 - Eltis SlaveVoyages'!DB220+'1 - Eltis SlaveVoyages'!DD220+'1 - Eltis SlaveVoyages'!DF220+'1 - Eltis SlaveVoyages'!DH220+'1 - Eltis SlaveVoyages'!DJ220+'1 - Eltis SlaveVoyages'!DL220+'1 - Eltis SlaveVoyages'!DN220+'1 - Eltis SlaveVoyages'!DP220+'1 - Eltis SlaveVoyages'!DR220+'1 - Eltis SlaveVoyages'!DT220+'1 - Eltis SlaveVoyages'!DV220+'1 - Eltis SlaveVoyages'!DX220+'1 - Eltis SlaveVoyages'!DZ220+'1 - Eltis SlaveVoyages'!EB220+'1 - Eltis SlaveVoyages'!ED220+'1 - Eltis SlaveVoyages'!EF220+'1 - Eltis SlaveVoyages'!EH220+'1 - Eltis SlaveVoyages'!EJ220+'1 - Eltis SlaveVoyages'!FP220+'1 - Eltis SlaveVoyages'!FT220+'1 - Eltis SlaveVoyages'!FV220</f>
        <v>0</v>
      </c>
      <c r="V220" s="8">
        <f>'1 - Eltis SlaveVoyages'!BS220+'1 - Eltis SlaveVoyages'!BU220+'1 - Eltis SlaveVoyages'!BW220+'1 - Eltis SlaveVoyages'!CG220+'1 - Eltis SlaveVoyages'!CI220+'1 - Eltis SlaveVoyages'!CK220+'1 - Eltis SlaveVoyages'!CM220+'1 - Eltis SlaveVoyages'!CO220+'1 - Eltis SlaveVoyages'!CQ220+'1 - Eltis SlaveVoyages'!CS220+'1 - Eltis SlaveVoyages'!CU220+'1 - Eltis SlaveVoyages'!CW220+'1 - Eltis SlaveVoyages'!CY220+'1 - Eltis SlaveVoyages'!DA220+'1 - Eltis SlaveVoyages'!DC220+'1 - Eltis SlaveVoyages'!DE220+'1 - Eltis SlaveVoyages'!DG220+'1 - Eltis SlaveVoyages'!DI220+'1 - Eltis SlaveVoyages'!DK220+'1 - Eltis SlaveVoyages'!DM220+'1 - Eltis SlaveVoyages'!DO220+'1 - Eltis SlaveVoyages'!DQ220+'1 - Eltis SlaveVoyages'!DS220+'1 - Eltis SlaveVoyages'!DU220+'1 - Eltis SlaveVoyages'!DW220+'1 - Eltis SlaveVoyages'!DY220+'1 - Eltis SlaveVoyages'!EA220+'1 - Eltis SlaveVoyages'!EC220+'1 - Eltis SlaveVoyages'!EE220+'1 - Eltis SlaveVoyages'!EG220+'1 - Eltis SlaveVoyages'!EI220+'1 - Eltis SlaveVoyages'!EK220+'1 - Eltis SlaveVoyages'!FQ220+'1 - Eltis SlaveVoyages'!FU220+'1 - Eltis SlaveVoyages'!FW220</f>
        <v>0</v>
      </c>
      <c r="AE220" s="11">
        <f t="shared" si="129"/>
        <v>0</v>
      </c>
      <c r="AG220" s="51">
        <f t="shared" si="130"/>
        <v>0</v>
      </c>
      <c r="AH220" s="52">
        <f t="shared" si="131"/>
        <v>0</v>
      </c>
      <c r="AI220" s="52">
        <f t="shared" si="132"/>
        <v>0</v>
      </c>
      <c r="AJ220" s="52">
        <f t="shared" si="133"/>
        <v>0</v>
      </c>
      <c r="AK220" s="52">
        <f t="shared" si="134"/>
        <v>0</v>
      </c>
      <c r="AL220" s="52">
        <f t="shared" si="135"/>
        <v>0</v>
      </c>
      <c r="AM220" s="52">
        <f t="shared" si="136"/>
        <v>0</v>
      </c>
      <c r="AN220" s="52">
        <f t="shared" si="137"/>
        <v>0</v>
      </c>
      <c r="AO220" s="52">
        <f t="shared" si="138"/>
        <v>0</v>
      </c>
      <c r="AP220" s="52">
        <f t="shared" si="139"/>
        <v>0</v>
      </c>
      <c r="AQ220" s="52">
        <f t="shared" si="140"/>
        <v>0</v>
      </c>
      <c r="AR220" s="56">
        <f t="shared" si="141"/>
        <v>0</v>
      </c>
      <c r="AT220" s="8" t="str">
        <f>IF('4 - Prijzen'!O224&gt;0,'4 - Prijzen'!O224,"")</f>
        <v/>
      </c>
      <c r="AU220" s="8" t="str">
        <f>IF('4 - Prijzen'!P224&gt;0,'4 - Prijzen'!P224,"")</f>
        <v/>
      </c>
      <c r="AV220" s="8" t="str">
        <f>IF('4 - Prijzen'!BC224&gt;0,'4 - Prijzen'!BC224,"")</f>
        <v/>
      </c>
      <c r="AW220" s="8" t="str">
        <f>IF('4 - Prijzen'!BD224&gt;0,'4 - Prijzen'!BD224,"")</f>
        <v/>
      </c>
      <c r="AX220" s="8" t="str">
        <f>IF('4 - Prijzen'!BE224&gt;0,'4 - Prijzen'!BE224,"")</f>
        <v/>
      </c>
      <c r="AY220" s="8" t="str">
        <f>IF('4 - Prijzen'!BF224&gt;0,'4 - Prijzen'!BF224,"")</f>
        <v/>
      </c>
      <c r="AZ220" s="8" t="str">
        <f>IF('4 - Prijzen'!BG224&gt;0,'4 - Prijzen'!BG224,"")</f>
        <v/>
      </c>
      <c r="BA220" s="8" t="str">
        <f>IF('4 - Prijzen'!BV224&gt;0,'4 - Prijzen'!BV224,"")</f>
        <v/>
      </c>
      <c r="BB220" s="8" t="str">
        <f>IF('4 - Prijzen'!BW224&gt;0,'4 - Prijzen'!BW224,"")</f>
        <v/>
      </c>
      <c r="BI220" s="87">
        <f t="shared" si="143"/>
        <v>0.629</v>
      </c>
      <c r="BJ220" s="87">
        <f t="shared" si="144"/>
        <v>0.66666666666666663</v>
      </c>
      <c r="BK220" s="84">
        <f t="shared" si="142"/>
        <v>0.8763333333333333</v>
      </c>
      <c r="CN220">
        <f t="shared" si="145"/>
        <v>90</v>
      </c>
      <c r="CO220">
        <f t="shared" si="145"/>
        <v>110</v>
      </c>
      <c r="CP220" s="8">
        <f t="shared" si="146"/>
        <v>0</v>
      </c>
      <c r="CQ220" s="8">
        <f t="shared" si="147"/>
        <v>0</v>
      </c>
    </row>
    <row r="221" spans="1:95" x14ac:dyDescent="0.25">
      <c r="A221">
        <v>1813</v>
      </c>
      <c r="B221" s="8">
        <f>'2 - Eltis SlaveAssessment'!BX221</f>
        <v>0</v>
      </c>
      <c r="C221" s="8">
        <f>'2 - Eltis SlaveAssessment'!BY221</f>
        <v>0</v>
      </c>
      <c r="D221" s="8">
        <f>'2 - Eltis SlaveAssessment'!AT221</f>
        <v>0</v>
      </c>
      <c r="E221" s="8">
        <f>'2 - Eltis SlaveAssessment'!AU221</f>
        <v>0</v>
      </c>
      <c r="F221" s="8">
        <f>'2 - Eltis SlaveAssessment'!AV221</f>
        <v>0</v>
      </c>
      <c r="G221" s="8">
        <f>'2 - Eltis SlaveAssessment'!AW221</f>
        <v>0</v>
      </c>
      <c r="H221" s="8">
        <f>'2 - Eltis SlaveAssessment'!BJ221+'2 - Eltis SlaveAssessment'!BL221+'2 - Eltis SlaveAssessment'!BN221+'2 - Eltis SlaveAssessment'!BP221+'2 - Eltis SlaveAssessment'!BR221</f>
        <v>0</v>
      </c>
      <c r="I221" s="8">
        <f>'2 - Eltis SlaveAssessment'!BK221+'2 - Eltis SlaveAssessment'!BM221+'2 - Eltis SlaveAssessment'!BO221+'2 - Eltis SlaveAssessment'!BQ221+'2 - Eltis SlaveAssessment'!BS221</f>
        <v>0</v>
      </c>
      <c r="J221" s="8">
        <f>'2 - Eltis SlaveAssessment'!N221+'2 - Eltis SlaveAssessment'!P221+'2 - Eltis SlaveAssessment'!R221+'2 - Eltis SlaveAssessment'!T221+'2 - Eltis SlaveAssessment'!V221+'2 - Eltis SlaveAssessment'!X221+'2 - Eltis SlaveAssessment'!Z221+'2 - Eltis SlaveAssessment'!AB221+'2 - Eltis SlaveAssessment'!AD221+'2 - Eltis SlaveAssessment'!AF221+'2 - Eltis SlaveAssessment'!AH221+'2 - Eltis SlaveAssessment'!AJ221+'2 - Eltis SlaveAssessment'!AL221+'2 - Eltis SlaveAssessment'!AN221+'2 - Eltis SlaveAssessment'!AP221+'2 - Eltis SlaveAssessment'!AR221+'2 - Eltis SlaveAssessment'!AX221+'2 - Eltis SlaveAssessment'!AZ221+'2 - Eltis SlaveAssessment'!BB221+'2 - Eltis SlaveAssessment'!BD221+'2 - Eltis SlaveAssessment'!BF221+'2 - Eltis SlaveAssessment'!BH221</f>
        <v>0</v>
      </c>
      <c r="K221" s="8">
        <f>'2 - Eltis SlaveAssessment'!O221+'2 - Eltis SlaveAssessment'!Q221+'2 - Eltis SlaveAssessment'!S221+'2 - Eltis SlaveAssessment'!U221+'2 - Eltis SlaveAssessment'!W221+'2 - Eltis SlaveAssessment'!Y221+'2 - Eltis SlaveAssessment'!AA221+'2 - Eltis SlaveAssessment'!AC221+'2 - Eltis SlaveAssessment'!AE221+'2 - Eltis SlaveAssessment'!AG221+'2 - Eltis SlaveAssessment'!AI221+'2 - Eltis SlaveAssessment'!AK221+'2 - Eltis SlaveAssessment'!AM221+'2 - Eltis SlaveAssessment'!AO221+'2 - Eltis SlaveAssessment'!AQ221+'2 - Eltis SlaveAssessment'!AS221+'2 - Eltis SlaveAssessment'!AY221+'2 - Eltis SlaveAssessment'!BA221+'2 - Eltis SlaveAssessment'!BC221+'2 - Eltis SlaveAssessment'!BE221+'2 - Eltis SlaveAssessment'!BG221+'2 - Eltis SlaveAssessment'!BI221</f>
        <v>0</v>
      </c>
      <c r="M221" s="8">
        <f>'1 - Eltis SlaveVoyages'!GF221</f>
        <v>0</v>
      </c>
      <c r="N221" s="8">
        <f>'1 - Eltis SlaveVoyages'!GG221</f>
        <v>0</v>
      </c>
      <c r="O221" s="8">
        <f>'1 - Eltis SlaveVoyages'!BZ221</f>
        <v>0</v>
      </c>
      <c r="P221" s="8">
        <f>'1 - Eltis SlaveVoyages'!CA221</f>
        <v>0</v>
      </c>
      <c r="Q221" s="8">
        <f>'1 - Eltis SlaveVoyages'!CB221</f>
        <v>0</v>
      </c>
      <c r="R221" s="8">
        <f>'1 - Eltis SlaveVoyages'!CC221</f>
        <v>0</v>
      </c>
      <c r="S221" s="8">
        <f>'1 - Eltis SlaveVoyages'!EL221+'1 - Eltis SlaveVoyages'!EN221+'1 - Eltis SlaveVoyages'!EP221+'1 - Eltis SlaveVoyages'!ER221+'1 - Eltis SlaveVoyages'!ET221</f>
        <v>0</v>
      </c>
      <c r="T221" s="8">
        <f>'1 - Eltis SlaveVoyages'!EM221+'1 - Eltis SlaveVoyages'!EO221+'1 - Eltis SlaveVoyages'!EQ221+'1 - Eltis SlaveVoyages'!ES221+'1 - Eltis SlaveVoyages'!EU221</f>
        <v>0</v>
      </c>
      <c r="U221" s="8">
        <f>'1 - Eltis SlaveVoyages'!BR221+'1 - Eltis SlaveVoyages'!BT221+'1 - Eltis SlaveVoyages'!BV221+'1 - Eltis SlaveVoyages'!CF221+'1 - Eltis SlaveVoyages'!CH221+'1 - Eltis SlaveVoyages'!CJ221+'1 - Eltis SlaveVoyages'!CL221+'1 - Eltis SlaveVoyages'!CN221+'1 - Eltis SlaveVoyages'!CP221+'1 - Eltis SlaveVoyages'!CR221+'1 - Eltis SlaveVoyages'!CT221+'1 - Eltis SlaveVoyages'!CV221+'1 - Eltis SlaveVoyages'!CX221+'1 - Eltis SlaveVoyages'!CZ221+'1 - Eltis SlaveVoyages'!DB221+'1 - Eltis SlaveVoyages'!DD221+'1 - Eltis SlaveVoyages'!DF221+'1 - Eltis SlaveVoyages'!DH221+'1 - Eltis SlaveVoyages'!DJ221+'1 - Eltis SlaveVoyages'!DL221+'1 - Eltis SlaveVoyages'!DN221+'1 - Eltis SlaveVoyages'!DP221+'1 - Eltis SlaveVoyages'!DR221+'1 - Eltis SlaveVoyages'!DT221+'1 - Eltis SlaveVoyages'!DV221+'1 - Eltis SlaveVoyages'!DX221+'1 - Eltis SlaveVoyages'!DZ221+'1 - Eltis SlaveVoyages'!EB221+'1 - Eltis SlaveVoyages'!ED221+'1 - Eltis SlaveVoyages'!EF221+'1 - Eltis SlaveVoyages'!EH221+'1 - Eltis SlaveVoyages'!EJ221+'1 - Eltis SlaveVoyages'!FP221+'1 - Eltis SlaveVoyages'!FT221+'1 - Eltis SlaveVoyages'!FV221</f>
        <v>0</v>
      </c>
      <c r="V221" s="8">
        <f>'1 - Eltis SlaveVoyages'!BS221+'1 - Eltis SlaveVoyages'!BU221+'1 - Eltis SlaveVoyages'!BW221+'1 - Eltis SlaveVoyages'!CG221+'1 - Eltis SlaveVoyages'!CI221+'1 - Eltis SlaveVoyages'!CK221+'1 - Eltis SlaveVoyages'!CM221+'1 - Eltis SlaveVoyages'!CO221+'1 - Eltis SlaveVoyages'!CQ221+'1 - Eltis SlaveVoyages'!CS221+'1 - Eltis SlaveVoyages'!CU221+'1 - Eltis SlaveVoyages'!CW221+'1 - Eltis SlaveVoyages'!CY221+'1 - Eltis SlaveVoyages'!DA221+'1 - Eltis SlaveVoyages'!DC221+'1 - Eltis SlaveVoyages'!DE221+'1 - Eltis SlaveVoyages'!DG221+'1 - Eltis SlaveVoyages'!DI221+'1 - Eltis SlaveVoyages'!DK221+'1 - Eltis SlaveVoyages'!DM221+'1 - Eltis SlaveVoyages'!DO221+'1 - Eltis SlaveVoyages'!DQ221+'1 - Eltis SlaveVoyages'!DS221+'1 - Eltis SlaveVoyages'!DU221+'1 - Eltis SlaveVoyages'!DW221+'1 - Eltis SlaveVoyages'!DY221+'1 - Eltis SlaveVoyages'!EA221+'1 - Eltis SlaveVoyages'!EC221+'1 - Eltis SlaveVoyages'!EE221+'1 - Eltis SlaveVoyages'!EG221+'1 - Eltis SlaveVoyages'!EI221+'1 - Eltis SlaveVoyages'!EK221+'1 - Eltis SlaveVoyages'!FQ221+'1 - Eltis SlaveVoyages'!FU221+'1 - Eltis SlaveVoyages'!FW221</f>
        <v>0</v>
      </c>
      <c r="AE221" s="11">
        <f t="shared" si="129"/>
        <v>0</v>
      </c>
      <c r="AG221" s="51">
        <f t="shared" si="130"/>
        <v>0</v>
      </c>
      <c r="AH221" s="52">
        <f t="shared" si="131"/>
        <v>0</v>
      </c>
      <c r="AI221" s="52">
        <f t="shared" si="132"/>
        <v>0</v>
      </c>
      <c r="AJ221" s="52">
        <f t="shared" si="133"/>
        <v>0</v>
      </c>
      <c r="AK221" s="52">
        <f t="shared" si="134"/>
        <v>0</v>
      </c>
      <c r="AL221" s="52">
        <f t="shared" si="135"/>
        <v>0</v>
      </c>
      <c r="AM221" s="52">
        <f t="shared" si="136"/>
        <v>0</v>
      </c>
      <c r="AN221" s="52">
        <f t="shared" si="137"/>
        <v>0</v>
      </c>
      <c r="AO221" s="52">
        <f t="shared" si="138"/>
        <v>0</v>
      </c>
      <c r="AP221" s="52">
        <f t="shared" si="139"/>
        <v>0</v>
      </c>
      <c r="AQ221" s="52">
        <f t="shared" si="140"/>
        <v>0</v>
      </c>
      <c r="AR221" s="56">
        <f t="shared" si="141"/>
        <v>0</v>
      </c>
      <c r="AT221" s="8" t="str">
        <f>IF('4 - Prijzen'!O225&gt;0,'4 - Prijzen'!O225,"")</f>
        <v/>
      </c>
      <c r="AU221" s="8" t="str">
        <f>IF('4 - Prijzen'!P225&gt;0,'4 - Prijzen'!P225,"")</f>
        <v/>
      </c>
      <c r="AV221" s="8" t="str">
        <f>IF('4 - Prijzen'!BC225&gt;0,'4 - Prijzen'!BC225,"")</f>
        <v/>
      </c>
      <c r="AW221" s="8" t="str">
        <f>IF('4 - Prijzen'!BD225&gt;0,'4 - Prijzen'!BD225,"")</f>
        <v/>
      </c>
      <c r="AX221" s="8" t="str">
        <f>IF('4 - Prijzen'!BE225&gt;0,'4 - Prijzen'!BE225,"")</f>
        <v/>
      </c>
      <c r="AY221" s="8" t="str">
        <f>IF('4 - Prijzen'!BF225&gt;0,'4 - Prijzen'!BF225,"")</f>
        <v/>
      </c>
      <c r="AZ221" s="8" t="str">
        <f>IF('4 - Prijzen'!BG225&gt;0,'4 - Prijzen'!BG225,"")</f>
        <v/>
      </c>
      <c r="BA221" s="8" t="str">
        <f>IF('4 - Prijzen'!BV225&gt;0,'4 - Prijzen'!BV225,"")</f>
        <v/>
      </c>
      <c r="BB221" s="8" t="str">
        <f>IF('4 - Prijzen'!BW225&gt;0,'4 - Prijzen'!BW225,"")</f>
        <v/>
      </c>
      <c r="BI221" s="87">
        <f t="shared" si="143"/>
        <v>0.629</v>
      </c>
      <c r="BJ221" s="87">
        <f t="shared" si="144"/>
        <v>0.66666666666666663</v>
      </c>
      <c r="BK221" s="84">
        <f t="shared" si="142"/>
        <v>0.8763333333333333</v>
      </c>
      <c r="CN221">
        <f t="shared" si="145"/>
        <v>90</v>
      </c>
      <c r="CO221">
        <f t="shared" si="145"/>
        <v>110</v>
      </c>
      <c r="CP221" s="8">
        <f t="shared" si="146"/>
        <v>0</v>
      </c>
      <c r="CQ221" s="8">
        <f t="shared" si="147"/>
        <v>0</v>
      </c>
    </row>
    <row r="222" spans="1:95" x14ac:dyDescent="0.25">
      <c r="A222">
        <v>1814</v>
      </c>
      <c r="B222" s="8">
        <f>'2 - Eltis SlaveAssessment'!BX222</f>
        <v>0</v>
      </c>
      <c r="C222" s="8">
        <f>'2 - Eltis SlaveAssessment'!BY222</f>
        <v>0</v>
      </c>
      <c r="D222" s="8">
        <f>'2 - Eltis SlaveAssessment'!AT222</f>
        <v>0</v>
      </c>
      <c r="E222" s="8">
        <f>'2 - Eltis SlaveAssessment'!AU222</f>
        <v>0</v>
      </c>
      <c r="F222" s="8">
        <f>'2 - Eltis SlaveAssessment'!AV222</f>
        <v>0</v>
      </c>
      <c r="G222" s="8">
        <f>'2 - Eltis SlaveAssessment'!AW222</f>
        <v>0</v>
      </c>
      <c r="H222" s="8">
        <f>'2 - Eltis SlaveAssessment'!BJ222+'2 - Eltis SlaveAssessment'!BL222+'2 - Eltis SlaveAssessment'!BN222+'2 - Eltis SlaveAssessment'!BP222+'2 - Eltis SlaveAssessment'!BR222</f>
        <v>0</v>
      </c>
      <c r="I222" s="8">
        <f>'2 - Eltis SlaveAssessment'!BK222+'2 - Eltis SlaveAssessment'!BM222+'2 - Eltis SlaveAssessment'!BO222+'2 - Eltis SlaveAssessment'!BQ222+'2 - Eltis SlaveAssessment'!BS222</f>
        <v>0</v>
      </c>
      <c r="J222" s="8">
        <f>'2 - Eltis SlaveAssessment'!N222+'2 - Eltis SlaveAssessment'!P222+'2 - Eltis SlaveAssessment'!R222+'2 - Eltis SlaveAssessment'!T222+'2 - Eltis SlaveAssessment'!V222+'2 - Eltis SlaveAssessment'!X222+'2 - Eltis SlaveAssessment'!Z222+'2 - Eltis SlaveAssessment'!AB222+'2 - Eltis SlaveAssessment'!AD222+'2 - Eltis SlaveAssessment'!AF222+'2 - Eltis SlaveAssessment'!AH222+'2 - Eltis SlaveAssessment'!AJ222+'2 - Eltis SlaveAssessment'!AL222+'2 - Eltis SlaveAssessment'!AN222+'2 - Eltis SlaveAssessment'!AP222+'2 - Eltis SlaveAssessment'!AR222+'2 - Eltis SlaveAssessment'!AX222+'2 - Eltis SlaveAssessment'!AZ222+'2 - Eltis SlaveAssessment'!BB222+'2 - Eltis SlaveAssessment'!BD222+'2 - Eltis SlaveAssessment'!BF222+'2 - Eltis SlaveAssessment'!BH222</f>
        <v>0</v>
      </c>
      <c r="K222" s="8">
        <f>'2 - Eltis SlaveAssessment'!O222+'2 - Eltis SlaveAssessment'!Q222+'2 - Eltis SlaveAssessment'!S222+'2 - Eltis SlaveAssessment'!U222+'2 - Eltis SlaveAssessment'!W222+'2 - Eltis SlaveAssessment'!Y222+'2 - Eltis SlaveAssessment'!AA222+'2 - Eltis SlaveAssessment'!AC222+'2 - Eltis SlaveAssessment'!AE222+'2 - Eltis SlaveAssessment'!AG222+'2 - Eltis SlaveAssessment'!AI222+'2 - Eltis SlaveAssessment'!AK222+'2 - Eltis SlaveAssessment'!AM222+'2 - Eltis SlaveAssessment'!AO222+'2 - Eltis SlaveAssessment'!AQ222+'2 - Eltis SlaveAssessment'!AS222+'2 - Eltis SlaveAssessment'!AY222+'2 - Eltis SlaveAssessment'!BA222+'2 - Eltis SlaveAssessment'!BC222+'2 - Eltis SlaveAssessment'!BE222+'2 - Eltis SlaveAssessment'!BG222+'2 - Eltis SlaveAssessment'!BI222</f>
        <v>0</v>
      </c>
      <c r="M222" s="8">
        <f>'1 - Eltis SlaveVoyages'!GF222</f>
        <v>0</v>
      </c>
      <c r="N222" s="8">
        <f>'1 - Eltis SlaveVoyages'!GG222</f>
        <v>0</v>
      </c>
      <c r="O222" s="8">
        <f>'1 - Eltis SlaveVoyages'!BZ222</f>
        <v>0</v>
      </c>
      <c r="P222" s="8">
        <f>'1 - Eltis SlaveVoyages'!CA222</f>
        <v>0</v>
      </c>
      <c r="Q222" s="8">
        <f>'1 - Eltis SlaveVoyages'!CB222</f>
        <v>0</v>
      </c>
      <c r="R222" s="8">
        <f>'1 - Eltis SlaveVoyages'!CC222</f>
        <v>0</v>
      </c>
      <c r="S222" s="8">
        <f>'1 - Eltis SlaveVoyages'!EL222+'1 - Eltis SlaveVoyages'!EN222+'1 - Eltis SlaveVoyages'!EP222+'1 - Eltis SlaveVoyages'!ER222+'1 - Eltis SlaveVoyages'!ET222</f>
        <v>0</v>
      </c>
      <c r="T222" s="8">
        <f>'1 - Eltis SlaveVoyages'!EM222+'1 - Eltis SlaveVoyages'!EO222+'1 - Eltis SlaveVoyages'!EQ222+'1 - Eltis SlaveVoyages'!ES222+'1 - Eltis SlaveVoyages'!EU222</f>
        <v>0</v>
      </c>
      <c r="U222" s="8">
        <f>'1 - Eltis SlaveVoyages'!BR222+'1 - Eltis SlaveVoyages'!BT222+'1 - Eltis SlaveVoyages'!BV222+'1 - Eltis SlaveVoyages'!CF222+'1 - Eltis SlaveVoyages'!CH222+'1 - Eltis SlaveVoyages'!CJ222+'1 - Eltis SlaveVoyages'!CL222+'1 - Eltis SlaveVoyages'!CN222+'1 - Eltis SlaveVoyages'!CP222+'1 - Eltis SlaveVoyages'!CR222+'1 - Eltis SlaveVoyages'!CT222+'1 - Eltis SlaveVoyages'!CV222+'1 - Eltis SlaveVoyages'!CX222+'1 - Eltis SlaveVoyages'!CZ222+'1 - Eltis SlaveVoyages'!DB222+'1 - Eltis SlaveVoyages'!DD222+'1 - Eltis SlaveVoyages'!DF222+'1 - Eltis SlaveVoyages'!DH222+'1 - Eltis SlaveVoyages'!DJ222+'1 - Eltis SlaveVoyages'!DL222+'1 - Eltis SlaveVoyages'!DN222+'1 - Eltis SlaveVoyages'!DP222+'1 - Eltis SlaveVoyages'!DR222+'1 - Eltis SlaveVoyages'!DT222+'1 - Eltis SlaveVoyages'!DV222+'1 - Eltis SlaveVoyages'!DX222+'1 - Eltis SlaveVoyages'!DZ222+'1 - Eltis SlaveVoyages'!EB222+'1 - Eltis SlaveVoyages'!ED222+'1 - Eltis SlaveVoyages'!EF222+'1 - Eltis SlaveVoyages'!EH222+'1 - Eltis SlaveVoyages'!EJ222+'1 - Eltis SlaveVoyages'!FP222+'1 - Eltis SlaveVoyages'!FT222+'1 - Eltis SlaveVoyages'!FV222</f>
        <v>0</v>
      </c>
      <c r="V222" s="8">
        <f>'1 - Eltis SlaveVoyages'!BS222+'1 - Eltis SlaveVoyages'!BU222+'1 - Eltis SlaveVoyages'!BW222+'1 - Eltis SlaveVoyages'!CG222+'1 - Eltis SlaveVoyages'!CI222+'1 - Eltis SlaveVoyages'!CK222+'1 - Eltis SlaveVoyages'!CM222+'1 - Eltis SlaveVoyages'!CO222+'1 - Eltis SlaveVoyages'!CQ222+'1 - Eltis SlaveVoyages'!CS222+'1 - Eltis SlaveVoyages'!CU222+'1 - Eltis SlaveVoyages'!CW222+'1 - Eltis SlaveVoyages'!CY222+'1 - Eltis SlaveVoyages'!DA222+'1 - Eltis SlaveVoyages'!DC222+'1 - Eltis SlaveVoyages'!DE222+'1 - Eltis SlaveVoyages'!DG222+'1 - Eltis SlaveVoyages'!DI222+'1 - Eltis SlaveVoyages'!DK222+'1 - Eltis SlaveVoyages'!DM222+'1 - Eltis SlaveVoyages'!DO222+'1 - Eltis SlaveVoyages'!DQ222+'1 - Eltis SlaveVoyages'!DS222+'1 - Eltis SlaveVoyages'!DU222+'1 - Eltis SlaveVoyages'!DW222+'1 - Eltis SlaveVoyages'!DY222+'1 - Eltis SlaveVoyages'!EA222+'1 - Eltis SlaveVoyages'!EC222+'1 - Eltis SlaveVoyages'!EE222+'1 - Eltis SlaveVoyages'!EG222+'1 - Eltis SlaveVoyages'!EI222+'1 - Eltis SlaveVoyages'!EK222+'1 - Eltis SlaveVoyages'!FQ222+'1 - Eltis SlaveVoyages'!FU222+'1 - Eltis SlaveVoyages'!FW222</f>
        <v>0</v>
      </c>
      <c r="AE222" s="11">
        <f t="shared" si="129"/>
        <v>0</v>
      </c>
      <c r="AG222" s="51">
        <f t="shared" si="130"/>
        <v>0</v>
      </c>
      <c r="AH222" s="52">
        <f t="shared" si="131"/>
        <v>0</v>
      </c>
      <c r="AI222" s="52">
        <f t="shared" si="132"/>
        <v>0</v>
      </c>
      <c r="AJ222" s="52">
        <f t="shared" si="133"/>
        <v>0</v>
      </c>
      <c r="AK222" s="52">
        <f t="shared" si="134"/>
        <v>0</v>
      </c>
      <c r="AL222" s="52">
        <f t="shared" si="135"/>
        <v>0</v>
      </c>
      <c r="AM222" s="52">
        <f t="shared" si="136"/>
        <v>0</v>
      </c>
      <c r="AN222" s="52">
        <f t="shared" si="137"/>
        <v>0</v>
      </c>
      <c r="AO222" s="52">
        <f t="shared" si="138"/>
        <v>0</v>
      </c>
      <c r="AP222" s="52">
        <f t="shared" si="139"/>
        <v>0</v>
      </c>
      <c r="AQ222" s="52">
        <f t="shared" si="140"/>
        <v>0</v>
      </c>
      <c r="AR222" s="56">
        <f t="shared" si="141"/>
        <v>0</v>
      </c>
      <c r="AT222" s="8" t="str">
        <f>IF('4 - Prijzen'!O226&gt;0,'4 - Prijzen'!O226,"")</f>
        <v/>
      </c>
      <c r="AU222" s="8" t="str">
        <f>IF('4 - Prijzen'!P226&gt;0,'4 - Prijzen'!P226,"")</f>
        <v/>
      </c>
      <c r="AV222" s="8" t="str">
        <f>IF('4 - Prijzen'!BC226&gt;0,'4 - Prijzen'!BC226,"")</f>
        <v/>
      </c>
      <c r="AW222" s="8" t="str">
        <f>IF('4 - Prijzen'!BD226&gt;0,'4 - Prijzen'!BD226,"")</f>
        <v/>
      </c>
      <c r="AY222" s="8" t="str">
        <f>IF('4 - Prijzen'!BF226&gt;0,'4 - Prijzen'!BF226,"")</f>
        <v/>
      </c>
      <c r="AZ222" s="8" t="str">
        <f>IF('4 - Prijzen'!BG226&gt;0,'4 - Prijzen'!BG226,"")</f>
        <v/>
      </c>
      <c r="BA222" s="8" t="str">
        <f>IF('4 - Prijzen'!BV226&gt;0,'4 - Prijzen'!BV226,"")</f>
        <v/>
      </c>
      <c r="BB222" s="8" t="str">
        <f>IF('4 - Prijzen'!BW226&gt;0,'4 - Prijzen'!BW226,"")</f>
        <v/>
      </c>
      <c r="BI222" s="87">
        <f t="shared" si="143"/>
        <v>0.629</v>
      </c>
      <c r="BJ222" s="87">
        <f t="shared" si="144"/>
        <v>0.66666666666666663</v>
      </c>
      <c r="BK222" s="84">
        <f t="shared" si="142"/>
        <v>0.8763333333333333</v>
      </c>
      <c r="CN222">
        <f t="shared" si="145"/>
        <v>90</v>
      </c>
      <c r="CO222">
        <f t="shared" si="145"/>
        <v>110</v>
      </c>
      <c r="CP222" s="8">
        <f t="shared" si="146"/>
        <v>0</v>
      </c>
      <c r="CQ222" s="8">
        <f t="shared" si="147"/>
        <v>0</v>
      </c>
    </row>
    <row r="223" spans="1:95" x14ac:dyDescent="0.25">
      <c r="A223">
        <v>1815</v>
      </c>
      <c r="B223" s="8">
        <f>'2 - Eltis SlaveAssessment'!BX223</f>
        <v>0</v>
      </c>
      <c r="C223" s="8">
        <f>'2 - Eltis SlaveAssessment'!BY223</f>
        <v>0</v>
      </c>
      <c r="D223" s="8">
        <f>'2 - Eltis SlaveAssessment'!AT223</f>
        <v>0</v>
      </c>
      <c r="E223" s="8">
        <f>'2 - Eltis SlaveAssessment'!AU223</f>
        <v>0</v>
      </c>
      <c r="F223" s="8">
        <f>'2 - Eltis SlaveAssessment'!AV223</f>
        <v>0</v>
      </c>
      <c r="G223" s="8">
        <f>'2 - Eltis SlaveAssessment'!AW223</f>
        <v>0</v>
      </c>
      <c r="H223" s="8">
        <f>'2 - Eltis SlaveAssessment'!BJ223+'2 - Eltis SlaveAssessment'!BL223+'2 - Eltis SlaveAssessment'!BN223+'2 - Eltis SlaveAssessment'!BP223+'2 - Eltis SlaveAssessment'!BR223</f>
        <v>0</v>
      </c>
      <c r="I223" s="8">
        <f>'2 - Eltis SlaveAssessment'!BK223+'2 - Eltis SlaveAssessment'!BM223+'2 - Eltis SlaveAssessment'!BO223+'2 - Eltis SlaveAssessment'!BQ223+'2 - Eltis SlaveAssessment'!BS223</f>
        <v>0</v>
      </c>
      <c r="J223" s="8">
        <f>'2 - Eltis SlaveAssessment'!N223+'2 - Eltis SlaveAssessment'!P223+'2 - Eltis SlaveAssessment'!R223+'2 - Eltis SlaveAssessment'!T223+'2 - Eltis SlaveAssessment'!V223+'2 - Eltis SlaveAssessment'!X223+'2 - Eltis SlaveAssessment'!Z223+'2 - Eltis SlaveAssessment'!AB223+'2 - Eltis SlaveAssessment'!AD223+'2 - Eltis SlaveAssessment'!AF223+'2 - Eltis SlaveAssessment'!AH223+'2 - Eltis SlaveAssessment'!AJ223+'2 - Eltis SlaveAssessment'!AL223+'2 - Eltis SlaveAssessment'!AN223+'2 - Eltis SlaveAssessment'!AP223+'2 - Eltis SlaveAssessment'!AR223+'2 - Eltis SlaveAssessment'!AX223+'2 - Eltis SlaveAssessment'!AZ223+'2 - Eltis SlaveAssessment'!BB223+'2 - Eltis SlaveAssessment'!BD223+'2 - Eltis SlaveAssessment'!BF223+'2 - Eltis SlaveAssessment'!BH223</f>
        <v>0</v>
      </c>
      <c r="K223" s="8">
        <f>'2 - Eltis SlaveAssessment'!O223+'2 - Eltis SlaveAssessment'!Q223+'2 - Eltis SlaveAssessment'!S223+'2 - Eltis SlaveAssessment'!U223+'2 - Eltis SlaveAssessment'!W223+'2 - Eltis SlaveAssessment'!Y223+'2 - Eltis SlaveAssessment'!AA223+'2 - Eltis SlaveAssessment'!AC223+'2 - Eltis SlaveAssessment'!AE223+'2 - Eltis SlaveAssessment'!AG223+'2 - Eltis SlaveAssessment'!AI223+'2 - Eltis SlaveAssessment'!AK223+'2 - Eltis SlaveAssessment'!AM223+'2 - Eltis SlaveAssessment'!AO223+'2 - Eltis SlaveAssessment'!AQ223+'2 - Eltis SlaveAssessment'!AS223+'2 - Eltis SlaveAssessment'!AY223+'2 - Eltis SlaveAssessment'!BA223+'2 - Eltis SlaveAssessment'!BC223+'2 - Eltis SlaveAssessment'!BE223+'2 - Eltis SlaveAssessment'!BG223+'2 - Eltis SlaveAssessment'!BI223</f>
        <v>0</v>
      </c>
      <c r="M223" s="8">
        <f>'1 - Eltis SlaveVoyages'!GF223</f>
        <v>0</v>
      </c>
      <c r="N223" s="8">
        <f>'1 - Eltis SlaveVoyages'!GG223</f>
        <v>0</v>
      </c>
      <c r="O223" s="8">
        <f>'1 - Eltis SlaveVoyages'!BZ223</f>
        <v>0</v>
      </c>
      <c r="P223" s="8">
        <f>'1 - Eltis SlaveVoyages'!CA223</f>
        <v>0</v>
      </c>
      <c r="Q223" s="8">
        <f>'1 - Eltis SlaveVoyages'!CB223</f>
        <v>0</v>
      </c>
      <c r="R223" s="8">
        <f>'1 - Eltis SlaveVoyages'!CC223</f>
        <v>0</v>
      </c>
      <c r="S223" s="8">
        <f>'1 - Eltis SlaveVoyages'!EL223+'1 - Eltis SlaveVoyages'!EN223+'1 - Eltis SlaveVoyages'!EP223+'1 - Eltis SlaveVoyages'!ER223+'1 - Eltis SlaveVoyages'!ET223</f>
        <v>0</v>
      </c>
      <c r="T223" s="8">
        <f>'1 - Eltis SlaveVoyages'!EM223+'1 - Eltis SlaveVoyages'!EO223+'1 - Eltis SlaveVoyages'!EQ223+'1 - Eltis SlaveVoyages'!ES223+'1 - Eltis SlaveVoyages'!EU223</f>
        <v>0</v>
      </c>
      <c r="U223" s="8">
        <f>'1 - Eltis SlaveVoyages'!BR223+'1 - Eltis SlaveVoyages'!BT223+'1 - Eltis SlaveVoyages'!BV223+'1 - Eltis SlaveVoyages'!CF223+'1 - Eltis SlaveVoyages'!CH223+'1 - Eltis SlaveVoyages'!CJ223+'1 - Eltis SlaveVoyages'!CL223+'1 - Eltis SlaveVoyages'!CN223+'1 - Eltis SlaveVoyages'!CP223+'1 - Eltis SlaveVoyages'!CR223+'1 - Eltis SlaveVoyages'!CT223+'1 - Eltis SlaveVoyages'!CV223+'1 - Eltis SlaveVoyages'!CX223+'1 - Eltis SlaveVoyages'!CZ223+'1 - Eltis SlaveVoyages'!DB223+'1 - Eltis SlaveVoyages'!DD223+'1 - Eltis SlaveVoyages'!DF223+'1 - Eltis SlaveVoyages'!DH223+'1 - Eltis SlaveVoyages'!DJ223+'1 - Eltis SlaveVoyages'!DL223+'1 - Eltis SlaveVoyages'!DN223+'1 - Eltis SlaveVoyages'!DP223+'1 - Eltis SlaveVoyages'!DR223+'1 - Eltis SlaveVoyages'!DT223+'1 - Eltis SlaveVoyages'!DV223+'1 - Eltis SlaveVoyages'!DX223+'1 - Eltis SlaveVoyages'!DZ223+'1 - Eltis SlaveVoyages'!EB223+'1 - Eltis SlaveVoyages'!ED223+'1 - Eltis SlaveVoyages'!EF223+'1 - Eltis SlaveVoyages'!EH223+'1 - Eltis SlaveVoyages'!EJ223+'1 - Eltis SlaveVoyages'!FP223+'1 - Eltis SlaveVoyages'!FT223+'1 - Eltis SlaveVoyages'!FV223</f>
        <v>0</v>
      </c>
      <c r="V223" s="8">
        <f>'1 - Eltis SlaveVoyages'!BS223+'1 - Eltis SlaveVoyages'!BU223+'1 - Eltis SlaveVoyages'!BW223+'1 - Eltis SlaveVoyages'!CG223+'1 - Eltis SlaveVoyages'!CI223+'1 - Eltis SlaveVoyages'!CK223+'1 - Eltis SlaveVoyages'!CM223+'1 - Eltis SlaveVoyages'!CO223+'1 - Eltis SlaveVoyages'!CQ223+'1 - Eltis SlaveVoyages'!CS223+'1 - Eltis SlaveVoyages'!CU223+'1 - Eltis SlaveVoyages'!CW223+'1 - Eltis SlaveVoyages'!CY223+'1 - Eltis SlaveVoyages'!DA223+'1 - Eltis SlaveVoyages'!DC223+'1 - Eltis SlaveVoyages'!DE223+'1 - Eltis SlaveVoyages'!DG223+'1 - Eltis SlaveVoyages'!DI223+'1 - Eltis SlaveVoyages'!DK223+'1 - Eltis SlaveVoyages'!DM223+'1 - Eltis SlaveVoyages'!DO223+'1 - Eltis SlaveVoyages'!DQ223+'1 - Eltis SlaveVoyages'!DS223+'1 - Eltis SlaveVoyages'!DU223+'1 - Eltis SlaveVoyages'!DW223+'1 - Eltis SlaveVoyages'!DY223+'1 - Eltis SlaveVoyages'!EA223+'1 - Eltis SlaveVoyages'!EC223+'1 - Eltis SlaveVoyages'!EE223+'1 - Eltis SlaveVoyages'!EG223+'1 - Eltis SlaveVoyages'!EI223+'1 - Eltis SlaveVoyages'!EK223+'1 - Eltis SlaveVoyages'!FQ223+'1 - Eltis SlaveVoyages'!FU223+'1 - Eltis SlaveVoyages'!FW223</f>
        <v>0</v>
      </c>
      <c r="AE223" s="11">
        <f t="shared" si="129"/>
        <v>0</v>
      </c>
      <c r="AG223" s="51">
        <f t="shared" si="130"/>
        <v>0</v>
      </c>
      <c r="AH223" s="52">
        <f t="shared" si="131"/>
        <v>0</v>
      </c>
      <c r="AI223" s="52">
        <f t="shared" si="132"/>
        <v>0</v>
      </c>
      <c r="AJ223" s="52">
        <f t="shared" si="133"/>
        <v>0</v>
      </c>
      <c r="AK223" s="52">
        <f t="shared" si="134"/>
        <v>0</v>
      </c>
      <c r="AL223" s="52">
        <f t="shared" si="135"/>
        <v>0</v>
      </c>
      <c r="AM223" s="52">
        <f t="shared" si="136"/>
        <v>0</v>
      </c>
      <c r="AN223" s="52">
        <f t="shared" si="137"/>
        <v>0</v>
      </c>
      <c r="AO223" s="52">
        <f t="shared" si="138"/>
        <v>0</v>
      </c>
      <c r="AP223" s="52">
        <f t="shared" si="139"/>
        <v>0</v>
      </c>
      <c r="AQ223" s="52">
        <f t="shared" si="140"/>
        <v>0</v>
      </c>
      <c r="AR223" s="56">
        <f t="shared" si="141"/>
        <v>0</v>
      </c>
      <c r="AT223" s="8" t="str">
        <f>IF('4 - Prijzen'!O227&gt;0,'4 - Prijzen'!O227,"")</f>
        <v/>
      </c>
      <c r="AU223" s="8" t="str">
        <f>IF('4 - Prijzen'!P227&gt;0,'4 - Prijzen'!P227,"")</f>
        <v/>
      </c>
      <c r="AV223" s="8" t="str">
        <f>IF('4 - Prijzen'!BC227&gt;0,'4 - Prijzen'!BC227,"")</f>
        <v/>
      </c>
      <c r="AW223" s="8" t="str">
        <f>IF('4 - Prijzen'!BD227&gt;0,'4 - Prijzen'!BD227,"")</f>
        <v/>
      </c>
      <c r="AY223" s="8" t="str">
        <f>IF('4 - Prijzen'!BF227&gt;0,'4 - Prijzen'!BF227,"")</f>
        <v/>
      </c>
      <c r="AZ223" s="8" t="str">
        <f>IF('4 - Prijzen'!BG227&gt;0,'4 - Prijzen'!BG227,"")</f>
        <v/>
      </c>
      <c r="BA223" s="8" t="str">
        <f>IF('4 - Prijzen'!BV227&gt;0,'4 - Prijzen'!BV227,"")</f>
        <v/>
      </c>
      <c r="BB223" s="8" t="str">
        <f>IF('4 - Prijzen'!BW227&gt;0,'4 - Prijzen'!BW227,"")</f>
        <v/>
      </c>
      <c r="BI223" s="87">
        <f t="shared" si="143"/>
        <v>0.629</v>
      </c>
      <c r="BJ223" s="87">
        <f t="shared" si="144"/>
        <v>0.66666666666666663</v>
      </c>
      <c r="BK223" s="84">
        <f t="shared" si="142"/>
        <v>0.8763333333333333</v>
      </c>
      <c r="CN223">
        <f t="shared" si="145"/>
        <v>90</v>
      </c>
      <c r="CO223">
        <f t="shared" si="145"/>
        <v>110</v>
      </c>
      <c r="CP223" s="8">
        <f t="shared" si="146"/>
        <v>0</v>
      </c>
      <c r="CQ223" s="8">
        <f t="shared" si="147"/>
        <v>0</v>
      </c>
    </row>
    <row r="224" spans="1:95" x14ac:dyDescent="0.25">
      <c r="A224">
        <v>1816</v>
      </c>
      <c r="B224" s="8">
        <f>'2 - Eltis SlaveAssessment'!BX224</f>
        <v>0</v>
      </c>
      <c r="C224" s="8">
        <f>'2 - Eltis SlaveAssessment'!BY224</f>
        <v>0</v>
      </c>
      <c r="D224" s="8">
        <f>'2 - Eltis SlaveAssessment'!AT224</f>
        <v>0</v>
      </c>
      <c r="E224" s="8">
        <f>'2 - Eltis SlaveAssessment'!AU224</f>
        <v>0</v>
      </c>
      <c r="F224" s="8">
        <f>'2 - Eltis SlaveAssessment'!AV224</f>
        <v>0</v>
      </c>
      <c r="G224" s="8">
        <f>'2 - Eltis SlaveAssessment'!AW224</f>
        <v>0</v>
      </c>
      <c r="H224" s="8">
        <f>'2 - Eltis SlaveAssessment'!BJ224+'2 - Eltis SlaveAssessment'!BL224+'2 - Eltis SlaveAssessment'!BN224+'2 - Eltis SlaveAssessment'!BP224+'2 - Eltis SlaveAssessment'!BR224</f>
        <v>0</v>
      </c>
      <c r="I224" s="8">
        <f>'2 - Eltis SlaveAssessment'!BK224+'2 - Eltis SlaveAssessment'!BM224+'2 - Eltis SlaveAssessment'!BO224+'2 - Eltis SlaveAssessment'!BQ224+'2 - Eltis SlaveAssessment'!BS224</f>
        <v>0</v>
      </c>
      <c r="J224" s="8">
        <f>'2 - Eltis SlaveAssessment'!N224+'2 - Eltis SlaveAssessment'!P224+'2 - Eltis SlaveAssessment'!R224+'2 - Eltis SlaveAssessment'!T224+'2 - Eltis SlaveAssessment'!V224+'2 - Eltis SlaveAssessment'!X224+'2 - Eltis SlaveAssessment'!Z224+'2 - Eltis SlaveAssessment'!AB224+'2 - Eltis SlaveAssessment'!AD224+'2 - Eltis SlaveAssessment'!AF224+'2 - Eltis SlaveAssessment'!AH224+'2 - Eltis SlaveAssessment'!AJ224+'2 - Eltis SlaveAssessment'!AL224+'2 - Eltis SlaveAssessment'!AN224+'2 - Eltis SlaveAssessment'!AP224+'2 - Eltis SlaveAssessment'!AR224+'2 - Eltis SlaveAssessment'!AX224+'2 - Eltis SlaveAssessment'!AZ224+'2 - Eltis SlaveAssessment'!BB224+'2 - Eltis SlaveAssessment'!BD224+'2 - Eltis SlaveAssessment'!BF224+'2 - Eltis SlaveAssessment'!BH224</f>
        <v>0</v>
      </c>
      <c r="K224" s="8">
        <f>'2 - Eltis SlaveAssessment'!O224+'2 - Eltis SlaveAssessment'!Q224+'2 - Eltis SlaveAssessment'!S224+'2 - Eltis SlaveAssessment'!U224+'2 - Eltis SlaveAssessment'!W224+'2 - Eltis SlaveAssessment'!Y224+'2 - Eltis SlaveAssessment'!AA224+'2 - Eltis SlaveAssessment'!AC224+'2 - Eltis SlaveAssessment'!AE224+'2 - Eltis SlaveAssessment'!AG224+'2 - Eltis SlaveAssessment'!AI224+'2 - Eltis SlaveAssessment'!AK224+'2 - Eltis SlaveAssessment'!AM224+'2 - Eltis SlaveAssessment'!AO224+'2 - Eltis SlaveAssessment'!AQ224+'2 - Eltis SlaveAssessment'!AS224+'2 - Eltis SlaveAssessment'!AY224+'2 - Eltis SlaveAssessment'!BA224+'2 - Eltis SlaveAssessment'!BC224+'2 - Eltis SlaveAssessment'!BE224+'2 - Eltis SlaveAssessment'!BG224+'2 - Eltis SlaveAssessment'!BI224</f>
        <v>0</v>
      </c>
      <c r="M224" s="8">
        <f>'1 - Eltis SlaveVoyages'!GF224</f>
        <v>0</v>
      </c>
      <c r="N224" s="8">
        <f>'1 - Eltis SlaveVoyages'!GG224</f>
        <v>0</v>
      </c>
      <c r="O224" s="8">
        <f>'1 - Eltis SlaveVoyages'!BZ224</f>
        <v>0</v>
      </c>
      <c r="P224" s="8">
        <f>'1 - Eltis SlaveVoyages'!CA224</f>
        <v>0</v>
      </c>
      <c r="Q224" s="8">
        <f>'1 - Eltis SlaveVoyages'!CB224</f>
        <v>0</v>
      </c>
      <c r="R224" s="8">
        <f>'1 - Eltis SlaveVoyages'!CC224</f>
        <v>0</v>
      </c>
      <c r="S224" s="8">
        <f>'1 - Eltis SlaveVoyages'!EL224+'1 - Eltis SlaveVoyages'!EN224+'1 - Eltis SlaveVoyages'!EP224+'1 - Eltis SlaveVoyages'!ER224+'1 - Eltis SlaveVoyages'!ET224</f>
        <v>0</v>
      </c>
      <c r="T224" s="8">
        <f>'1 - Eltis SlaveVoyages'!EM224+'1 - Eltis SlaveVoyages'!EO224+'1 - Eltis SlaveVoyages'!EQ224+'1 - Eltis SlaveVoyages'!ES224+'1 - Eltis SlaveVoyages'!EU224</f>
        <v>0</v>
      </c>
      <c r="U224" s="8">
        <f>'1 - Eltis SlaveVoyages'!BR224+'1 - Eltis SlaveVoyages'!BT224+'1 - Eltis SlaveVoyages'!BV224+'1 - Eltis SlaveVoyages'!CF224+'1 - Eltis SlaveVoyages'!CH224+'1 - Eltis SlaveVoyages'!CJ224+'1 - Eltis SlaveVoyages'!CL224+'1 - Eltis SlaveVoyages'!CN224+'1 - Eltis SlaveVoyages'!CP224+'1 - Eltis SlaveVoyages'!CR224+'1 - Eltis SlaveVoyages'!CT224+'1 - Eltis SlaveVoyages'!CV224+'1 - Eltis SlaveVoyages'!CX224+'1 - Eltis SlaveVoyages'!CZ224+'1 - Eltis SlaveVoyages'!DB224+'1 - Eltis SlaveVoyages'!DD224+'1 - Eltis SlaveVoyages'!DF224+'1 - Eltis SlaveVoyages'!DH224+'1 - Eltis SlaveVoyages'!DJ224+'1 - Eltis SlaveVoyages'!DL224+'1 - Eltis SlaveVoyages'!DN224+'1 - Eltis SlaveVoyages'!DP224+'1 - Eltis SlaveVoyages'!DR224+'1 - Eltis SlaveVoyages'!DT224+'1 - Eltis SlaveVoyages'!DV224+'1 - Eltis SlaveVoyages'!DX224+'1 - Eltis SlaveVoyages'!DZ224+'1 - Eltis SlaveVoyages'!EB224+'1 - Eltis SlaveVoyages'!ED224+'1 - Eltis SlaveVoyages'!EF224+'1 - Eltis SlaveVoyages'!EH224+'1 - Eltis SlaveVoyages'!EJ224+'1 - Eltis SlaveVoyages'!FP224+'1 - Eltis SlaveVoyages'!FT224+'1 - Eltis SlaveVoyages'!FV224</f>
        <v>0</v>
      </c>
      <c r="V224" s="8">
        <f>'1 - Eltis SlaveVoyages'!BS224+'1 - Eltis SlaveVoyages'!BU224+'1 - Eltis SlaveVoyages'!BW224+'1 - Eltis SlaveVoyages'!CG224+'1 - Eltis SlaveVoyages'!CI224+'1 - Eltis SlaveVoyages'!CK224+'1 - Eltis SlaveVoyages'!CM224+'1 - Eltis SlaveVoyages'!CO224+'1 - Eltis SlaveVoyages'!CQ224+'1 - Eltis SlaveVoyages'!CS224+'1 - Eltis SlaveVoyages'!CU224+'1 - Eltis SlaveVoyages'!CW224+'1 - Eltis SlaveVoyages'!CY224+'1 - Eltis SlaveVoyages'!DA224+'1 - Eltis SlaveVoyages'!DC224+'1 - Eltis SlaveVoyages'!DE224+'1 - Eltis SlaveVoyages'!DG224+'1 - Eltis SlaveVoyages'!DI224+'1 - Eltis SlaveVoyages'!DK224+'1 - Eltis SlaveVoyages'!DM224+'1 - Eltis SlaveVoyages'!DO224+'1 - Eltis SlaveVoyages'!DQ224+'1 - Eltis SlaveVoyages'!DS224+'1 - Eltis SlaveVoyages'!DU224+'1 - Eltis SlaveVoyages'!DW224+'1 - Eltis SlaveVoyages'!DY224+'1 - Eltis SlaveVoyages'!EA224+'1 - Eltis SlaveVoyages'!EC224+'1 - Eltis SlaveVoyages'!EE224+'1 - Eltis SlaveVoyages'!EG224+'1 - Eltis SlaveVoyages'!EI224+'1 - Eltis SlaveVoyages'!EK224+'1 - Eltis SlaveVoyages'!FQ224+'1 - Eltis SlaveVoyages'!FU224+'1 - Eltis SlaveVoyages'!FW224</f>
        <v>0</v>
      </c>
      <c r="AE224" s="11">
        <f t="shared" si="129"/>
        <v>0</v>
      </c>
      <c r="AG224" s="51">
        <f t="shared" si="130"/>
        <v>0</v>
      </c>
      <c r="AH224" s="52">
        <f t="shared" si="131"/>
        <v>0</v>
      </c>
      <c r="AI224" s="52">
        <f t="shared" si="132"/>
        <v>0</v>
      </c>
      <c r="AJ224" s="52">
        <f t="shared" si="133"/>
        <v>0</v>
      </c>
      <c r="AK224" s="52">
        <f t="shared" si="134"/>
        <v>0</v>
      </c>
      <c r="AL224" s="52">
        <f t="shared" si="135"/>
        <v>0</v>
      </c>
      <c r="AM224" s="52">
        <f t="shared" si="136"/>
        <v>0</v>
      </c>
      <c r="AN224" s="52">
        <f t="shared" si="137"/>
        <v>0</v>
      </c>
      <c r="AO224" s="52">
        <f t="shared" si="138"/>
        <v>0</v>
      </c>
      <c r="AP224" s="52">
        <f t="shared" si="139"/>
        <v>0</v>
      </c>
      <c r="AQ224" s="52">
        <f t="shared" si="140"/>
        <v>0</v>
      </c>
      <c r="AR224" s="56">
        <f t="shared" si="141"/>
        <v>0</v>
      </c>
      <c r="AT224" s="8" t="str">
        <f>IF('4 - Prijzen'!O228&gt;0,'4 - Prijzen'!O228,"")</f>
        <v/>
      </c>
      <c r="AU224" s="8" t="str">
        <f>IF('4 - Prijzen'!P228&gt;0,'4 - Prijzen'!P228,"")</f>
        <v/>
      </c>
      <c r="AV224" s="8" t="str">
        <f>IF('4 - Prijzen'!BC228&gt;0,'4 - Prijzen'!BC228,"")</f>
        <v/>
      </c>
      <c r="AW224" s="8" t="str">
        <f>IF('4 - Prijzen'!BD228&gt;0,'4 - Prijzen'!BD228,"")</f>
        <v/>
      </c>
      <c r="AY224" s="8" t="str">
        <f>IF('4 - Prijzen'!BF228&gt;0,'4 - Prijzen'!BF228,"")</f>
        <v/>
      </c>
      <c r="AZ224" s="8" t="str">
        <f>IF('4 - Prijzen'!BG228&gt;0,'4 - Prijzen'!BG228,"")</f>
        <v/>
      </c>
      <c r="BA224" s="8" t="str">
        <f>IF('4 - Prijzen'!BV228&gt;0,'4 - Prijzen'!BV228,"")</f>
        <v/>
      </c>
      <c r="BB224" s="8" t="str">
        <f>IF('4 - Prijzen'!BW228&gt;0,'4 - Prijzen'!BW228,"")</f>
        <v/>
      </c>
      <c r="BI224" s="87">
        <f t="shared" si="143"/>
        <v>0.629</v>
      </c>
      <c r="BJ224" s="87">
        <f t="shared" si="144"/>
        <v>0.66666666666666663</v>
      </c>
      <c r="BK224" s="84">
        <f t="shared" si="142"/>
        <v>0.8763333333333333</v>
      </c>
      <c r="CN224">
        <f t="shared" si="145"/>
        <v>90</v>
      </c>
      <c r="CO224">
        <f t="shared" si="145"/>
        <v>110</v>
      </c>
      <c r="CP224" s="8">
        <f t="shared" si="146"/>
        <v>0</v>
      </c>
      <c r="CQ224" s="8">
        <f t="shared" si="147"/>
        <v>0</v>
      </c>
    </row>
    <row r="225" spans="1:95" x14ac:dyDescent="0.25">
      <c r="A225">
        <v>1817</v>
      </c>
      <c r="B225" s="8">
        <f>'2 - Eltis SlaveAssessment'!BX225</f>
        <v>0</v>
      </c>
      <c r="C225" s="8">
        <f>'2 - Eltis SlaveAssessment'!BY225</f>
        <v>0</v>
      </c>
      <c r="D225" s="8">
        <f>'2 - Eltis SlaveAssessment'!AT225</f>
        <v>0</v>
      </c>
      <c r="E225" s="8">
        <f>'2 - Eltis SlaveAssessment'!AU225</f>
        <v>0</v>
      </c>
      <c r="F225" s="8">
        <f>'2 - Eltis SlaveAssessment'!AV225</f>
        <v>0</v>
      </c>
      <c r="G225" s="8">
        <f>'2 - Eltis SlaveAssessment'!AW225</f>
        <v>0</v>
      </c>
      <c r="H225" s="8">
        <f>'2 - Eltis SlaveAssessment'!BJ225+'2 - Eltis SlaveAssessment'!BL225+'2 - Eltis SlaveAssessment'!BN225+'2 - Eltis SlaveAssessment'!BP225+'2 - Eltis SlaveAssessment'!BR225</f>
        <v>0</v>
      </c>
      <c r="I225" s="8">
        <f>'2 - Eltis SlaveAssessment'!BK225+'2 - Eltis SlaveAssessment'!BM225+'2 - Eltis SlaveAssessment'!BO225+'2 - Eltis SlaveAssessment'!BQ225+'2 - Eltis SlaveAssessment'!BS225</f>
        <v>0</v>
      </c>
      <c r="J225" s="8">
        <f>'2 - Eltis SlaveAssessment'!N225+'2 - Eltis SlaveAssessment'!P225+'2 - Eltis SlaveAssessment'!R225+'2 - Eltis SlaveAssessment'!T225+'2 - Eltis SlaveAssessment'!V225+'2 - Eltis SlaveAssessment'!X225+'2 - Eltis SlaveAssessment'!Z225+'2 - Eltis SlaveAssessment'!AB225+'2 - Eltis SlaveAssessment'!AD225+'2 - Eltis SlaveAssessment'!AF225+'2 - Eltis SlaveAssessment'!AH225+'2 - Eltis SlaveAssessment'!AJ225+'2 - Eltis SlaveAssessment'!AL225+'2 - Eltis SlaveAssessment'!AN225+'2 - Eltis SlaveAssessment'!AP225+'2 - Eltis SlaveAssessment'!AR225+'2 - Eltis SlaveAssessment'!AX225+'2 - Eltis SlaveAssessment'!AZ225+'2 - Eltis SlaveAssessment'!BB225+'2 - Eltis SlaveAssessment'!BD225+'2 - Eltis SlaveAssessment'!BF225+'2 - Eltis SlaveAssessment'!BH225</f>
        <v>0</v>
      </c>
      <c r="K225" s="8">
        <f>'2 - Eltis SlaveAssessment'!O225+'2 - Eltis SlaveAssessment'!Q225+'2 - Eltis SlaveAssessment'!S225+'2 - Eltis SlaveAssessment'!U225+'2 - Eltis SlaveAssessment'!W225+'2 - Eltis SlaveAssessment'!Y225+'2 - Eltis SlaveAssessment'!AA225+'2 - Eltis SlaveAssessment'!AC225+'2 - Eltis SlaveAssessment'!AE225+'2 - Eltis SlaveAssessment'!AG225+'2 - Eltis SlaveAssessment'!AI225+'2 - Eltis SlaveAssessment'!AK225+'2 - Eltis SlaveAssessment'!AM225+'2 - Eltis SlaveAssessment'!AO225+'2 - Eltis SlaveAssessment'!AQ225+'2 - Eltis SlaveAssessment'!AS225+'2 - Eltis SlaveAssessment'!AY225+'2 - Eltis SlaveAssessment'!BA225+'2 - Eltis SlaveAssessment'!BC225+'2 - Eltis SlaveAssessment'!BE225+'2 - Eltis SlaveAssessment'!BG225+'2 - Eltis SlaveAssessment'!BI225</f>
        <v>0</v>
      </c>
      <c r="M225" s="8">
        <f>'1 - Eltis SlaveVoyages'!GF225</f>
        <v>0</v>
      </c>
      <c r="N225" s="8">
        <f>'1 - Eltis SlaveVoyages'!GG225</f>
        <v>0</v>
      </c>
      <c r="O225" s="8">
        <f>'1 - Eltis SlaveVoyages'!BZ225</f>
        <v>0</v>
      </c>
      <c r="P225" s="8">
        <f>'1 - Eltis SlaveVoyages'!CA225</f>
        <v>0</v>
      </c>
      <c r="Q225" s="8">
        <f>'1 - Eltis SlaveVoyages'!CB225</f>
        <v>0</v>
      </c>
      <c r="R225" s="8">
        <f>'1 - Eltis SlaveVoyages'!CC225</f>
        <v>0</v>
      </c>
      <c r="S225" s="8">
        <f>'1 - Eltis SlaveVoyages'!EL225+'1 - Eltis SlaveVoyages'!EN225+'1 - Eltis SlaveVoyages'!EP225+'1 - Eltis SlaveVoyages'!ER225+'1 - Eltis SlaveVoyages'!ET225</f>
        <v>0</v>
      </c>
      <c r="T225" s="8">
        <f>'1 - Eltis SlaveVoyages'!EM225+'1 - Eltis SlaveVoyages'!EO225+'1 - Eltis SlaveVoyages'!EQ225+'1 - Eltis SlaveVoyages'!ES225+'1 - Eltis SlaveVoyages'!EU225</f>
        <v>0</v>
      </c>
      <c r="U225" s="8">
        <f>'1 - Eltis SlaveVoyages'!BR225+'1 - Eltis SlaveVoyages'!BT225+'1 - Eltis SlaveVoyages'!BV225+'1 - Eltis SlaveVoyages'!CF225+'1 - Eltis SlaveVoyages'!CH225+'1 - Eltis SlaveVoyages'!CJ225+'1 - Eltis SlaveVoyages'!CL225+'1 - Eltis SlaveVoyages'!CN225+'1 - Eltis SlaveVoyages'!CP225+'1 - Eltis SlaveVoyages'!CR225+'1 - Eltis SlaveVoyages'!CT225+'1 - Eltis SlaveVoyages'!CV225+'1 - Eltis SlaveVoyages'!CX225+'1 - Eltis SlaveVoyages'!CZ225+'1 - Eltis SlaveVoyages'!DB225+'1 - Eltis SlaveVoyages'!DD225+'1 - Eltis SlaveVoyages'!DF225+'1 - Eltis SlaveVoyages'!DH225+'1 - Eltis SlaveVoyages'!DJ225+'1 - Eltis SlaveVoyages'!DL225+'1 - Eltis SlaveVoyages'!DN225+'1 - Eltis SlaveVoyages'!DP225+'1 - Eltis SlaveVoyages'!DR225+'1 - Eltis SlaveVoyages'!DT225+'1 - Eltis SlaveVoyages'!DV225+'1 - Eltis SlaveVoyages'!DX225+'1 - Eltis SlaveVoyages'!DZ225+'1 - Eltis SlaveVoyages'!EB225+'1 - Eltis SlaveVoyages'!ED225+'1 - Eltis SlaveVoyages'!EF225+'1 - Eltis SlaveVoyages'!EH225+'1 - Eltis SlaveVoyages'!EJ225+'1 - Eltis SlaveVoyages'!FP225+'1 - Eltis SlaveVoyages'!FT225+'1 - Eltis SlaveVoyages'!FV225</f>
        <v>0</v>
      </c>
      <c r="V225" s="8">
        <f>'1 - Eltis SlaveVoyages'!BS225+'1 - Eltis SlaveVoyages'!BU225+'1 - Eltis SlaveVoyages'!BW225+'1 - Eltis SlaveVoyages'!CG225+'1 - Eltis SlaveVoyages'!CI225+'1 - Eltis SlaveVoyages'!CK225+'1 - Eltis SlaveVoyages'!CM225+'1 - Eltis SlaveVoyages'!CO225+'1 - Eltis SlaveVoyages'!CQ225+'1 - Eltis SlaveVoyages'!CS225+'1 - Eltis SlaveVoyages'!CU225+'1 - Eltis SlaveVoyages'!CW225+'1 - Eltis SlaveVoyages'!CY225+'1 - Eltis SlaveVoyages'!DA225+'1 - Eltis SlaveVoyages'!DC225+'1 - Eltis SlaveVoyages'!DE225+'1 - Eltis SlaveVoyages'!DG225+'1 - Eltis SlaveVoyages'!DI225+'1 - Eltis SlaveVoyages'!DK225+'1 - Eltis SlaveVoyages'!DM225+'1 - Eltis SlaveVoyages'!DO225+'1 - Eltis SlaveVoyages'!DQ225+'1 - Eltis SlaveVoyages'!DS225+'1 - Eltis SlaveVoyages'!DU225+'1 - Eltis SlaveVoyages'!DW225+'1 - Eltis SlaveVoyages'!DY225+'1 - Eltis SlaveVoyages'!EA225+'1 - Eltis SlaveVoyages'!EC225+'1 - Eltis SlaveVoyages'!EE225+'1 - Eltis SlaveVoyages'!EG225+'1 - Eltis SlaveVoyages'!EI225+'1 - Eltis SlaveVoyages'!EK225+'1 - Eltis SlaveVoyages'!FQ225+'1 - Eltis SlaveVoyages'!FU225+'1 - Eltis SlaveVoyages'!FW225</f>
        <v>0</v>
      </c>
      <c r="AE225" s="11">
        <f t="shared" si="129"/>
        <v>0</v>
      </c>
      <c r="AG225" s="51">
        <f t="shared" si="130"/>
        <v>0</v>
      </c>
      <c r="AH225" s="52">
        <f t="shared" si="131"/>
        <v>0</v>
      </c>
      <c r="AI225" s="52">
        <f t="shared" si="132"/>
        <v>0</v>
      </c>
      <c r="AJ225" s="52">
        <f t="shared" si="133"/>
        <v>0</v>
      </c>
      <c r="AK225" s="52">
        <f t="shared" si="134"/>
        <v>0</v>
      </c>
      <c r="AL225" s="52">
        <f t="shared" si="135"/>
        <v>0</v>
      </c>
      <c r="AM225" s="52">
        <f t="shared" si="136"/>
        <v>0</v>
      </c>
      <c r="AN225" s="52">
        <f t="shared" si="137"/>
        <v>0</v>
      </c>
      <c r="AO225" s="52">
        <f t="shared" si="138"/>
        <v>0</v>
      </c>
      <c r="AP225" s="52">
        <f t="shared" si="139"/>
        <v>0</v>
      </c>
      <c r="AQ225" s="52">
        <f t="shared" si="140"/>
        <v>0</v>
      </c>
      <c r="AR225" s="56">
        <f t="shared" si="141"/>
        <v>0</v>
      </c>
      <c r="AT225" s="8" t="str">
        <f>IF('4 - Prijzen'!O229&gt;0,'4 - Prijzen'!O229,"")</f>
        <v/>
      </c>
      <c r="AU225" s="8" t="str">
        <f>IF('4 - Prijzen'!P229&gt;0,'4 - Prijzen'!P229,"")</f>
        <v/>
      </c>
      <c r="AV225" s="8" t="str">
        <f>IF('4 - Prijzen'!BC229&gt;0,'4 - Prijzen'!BC229,"")</f>
        <v/>
      </c>
      <c r="AW225" s="8" t="str">
        <f>IF('4 - Prijzen'!BD229&gt;0,'4 - Prijzen'!BD229,"")</f>
        <v/>
      </c>
      <c r="AY225" s="8" t="str">
        <f>IF('4 - Prijzen'!BF229&gt;0,'4 - Prijzen'!BF229,"")</f>
        <v/>
      </c>
      <c r="AZ225" s="8" t="str">
        <f>IF('4 - Prijzen'!BG229&gt;0,'4 - Prijzen'!BG229,"")</f>
        <v/>
      </c>
      <c r="BA225" s="8" t="str">
        <f>IF('4 - Prijzen'!BV229&gt;0,'4 - Prijzen'!BV229,"")</f>
        <v/>
      </c>
      <c r="BB225" s="8" t="str">
        <f>IF('4 - Prijzen'!BW229&gt;0,'4 - Prijzen'!BW229,"")</f>
        <v/>
      </c>
      <c r="BI225" s="87">
        <f t="shared" si="143"/>
        <v>0.629</v>
      </c>
      <c r="BJ225" s="87">
        <f t="shared" si="144"/>
        <v>0.66666666666666663</v>
      </c>
      <c r="BK225" s="84">
        <f t="shared" si="142"/>
        <v>0.8763333333333333</v>
      </c>
      <c r="CN225">
        <f t="shared" si="145"/>
        <v>90</v>
      </c>
      <c r="CO225">
        <f t="shared" si="145"/>
        <v>110</v>
      </c>
      <c r="CP225" s="8">
        <f t="shared" si="146"/>
        <v>0</v>
      </c>
      <c r="CQ225" s="8">
        <f t="shared" si="147"/>
        <v>0</v>
      </c>
    </row>
    <row r="226" spans="1:95" x14ac:dyDescent="0.25">
      <c r="A226">
        <v>1818</v>
      </c>
      <c r="B226" s="8">
        <f>'2 - Eltis SlaveAssessment'!BX226</f>
        <v>0</v>
      </c>
      <c r="C226" s="8">
        <f>'2 - Eltis SlaveAssessment'!BY226</f>
        <v>0</v>
      </c>
      <c r="D226" s="8">
        <f>'2 - Eltis SlaveAssessment'!AT226</f>
        <v>0</v>
      </c>
      <c r="E226" s="8">
        <f>'2 - Eltis SlaveAssessment'!AU226</f>
        <v>0</v>
      </c>
      <c r="F226" s="8">
        <f>'2 - Eltis SlaveAssessment'!AV226</f>
        <v>0</v>
      </c>
      <c r="G226" s="8">
        <f>'2 - Eltis SlaveAssessment'!AW226</f>
        <v>0</v>
      </c>
      <c r="H226" s="8">
        <f>'2 - Eltis SlaveAssessment'!BJ226+'2 - Eltis SlaveAssessment'!BL226+'2 - Eltis SlaveAssessment'!BN226+'2 - Eltis SlaveAssessment'!BP226+'2 - Eltis SlaveAssessment'!BR226</f>
        <v>0</v>
      </c>
      <c r="I226" s="8">
        <f>'2 - Eltis SlaveAssessment'!BK226+'2 - Eltis SlaveAssessment'!BM226+'2 - Eltis SlaveAssessment'!BO226+'2 - Eltis SlaveAssessment'!BQ226+'2 - Eltis SlaveAssessment'!BS226</f>
        <v>0</v>
      </c>
      <c r="J226" s="8">
        <f>'2 - Eltis SlaveAssessment'!N226+'2 - Eltis SlaveAssessment'!P226+'2 - Eltis SlaveAssessment'!R226+'2 - Eltis SlaveAssessment'!T226+'2 - Eltis SlaveAssessment'!V226+'2 - Eltis SlaveAssessment'!X226+'2 - Eltis SlaveAssessment'!Z226+'2 - Eltis SlaveAssessment'!AB226+'2 - Eltis SlaveAssessment'!AD226+'2 - Eltis SlaveAssessment'!AF226+'2 - Eltis SlaveAssessment'!AH226+'2 - Eltis SlaveAssessment'!AJ226+'2 - Eltis SlaveAssessment'!AL226+'2 - Eltis SlaveAssessment'!AN226+'2 - Eltis SlaveAssessment'!AP226+'2 - Eltis SlaveAssessment'!AR226+'2 - Eltis SlaveAssessment'!AX226+'2 - Eltis SlaveAssessment'!AZ226+'2 - Eltis SlaveAssessment'!BB226+'2 - Eltis SlaveAssessment'!BD226+'2 - Eltis SlaveAssessment'!BF226+'2 - Eltis SlaveAssessment'!BH226</f>
        <v>0</v>
      </c>
      <c r="K226" s="8">
        <f>'2 - Eltis SlaveAssessment'!O226+'2 - Eltis SlaveAssessment'!Q226+'2 - Eltis SlaveAssessment'!S226+'2 - Eltis SlaveAssessment'!U226+'2 - Eltis SlaveAssessment'!W226+'2 - Eltis SlaveAssessment'!Y226+'2 - Eltis SlaveAssessment'!AA226+'2 - Eltis SlaveAssessment'!AC226+'2 - Eltis SlaveAssessment'!AE226+'2 - Eltis SlaveAssessment'!AG226+'2 - Eltis SlaveAssessment'!AI226+'2 - Eltis SlaveAssessment'!AK226+'2 - Eltis SlaveAssessment'!AM226+'2 - Eltis SlaveAssessment'!AO226+'2 - Eltis SlaveAssessment'!AQ226+'2 - Eltis SlaveAssessment'!AS226+'2 - Eltis SlaveAssessment'!AY226+'2 - Eltis SlaveAssessment'!BA226+'2 - Eltis SlaveAssessment'!BC226+'2 - Eltis SlaveAssessment'!BE226+'2 - Eltis SlaveAssessment'!BG226+'2 - Eltis SlaveAssessment'!BI226</f>
        <v>0</v>
      </c>
      <c r="M226" s="8">
        <f>'1 - Eltis SlaveVoyages'!GF226</f>
        <v>0</v>
      </c>
      <c r="N226" s="8">
        <f>'1 - Eltis SlaveVoyages'!GG226</f>
        <v>0</v>
      </c>
      <c r="O226" s="8">
        <f>'1 - Eltis SlaveVoyages'!BZ226</f>
        <v>0</v>
      </c>
      <c r="P226" s="8">
        <f>'1 - Eltis SlaveVoyages'!CA226</f>
        <v>0</v>
      </c>
      <c r="Q226" s="8">
        <f>'1 - Eltis SlaveVoyages'!CB226</f>
        <v>0</v>
      </c>
      <c r="R226" s="8">
        <f>'1 - Eltis SlaveVoyages'!CC226</f>
        <v>0</v>
      </c>
      <c r="S226" s="8">
        <f>'1 - Eltis SlaveVoyages'!EL226+'1 - Eltis SlaveVoyages'!EN226+'1 - Eltis SlaveVoyages'!EP226+'1 - Eltis SlaveVoyages'!ER226+'1 - Eltis SlaveVoyages'!ET226</f>
        <v>0</v>
      </c>
      <c r="T226" s="8">
        <f>'1 - Eltis SlaveVoyages'!EM226+'1 - Eltis SlaveVoyages'!EO226+'1 - Eltis SlaveVoyages'!EQ226+'1 - Eltis SlaveVoyages'!ES226+'1 - Eltis SlaveVoyages'!EU226</f>
        <v>0</v>
      </c>
      <c r="U226" s="8">
        <f>'1 - Eltis SlaveVoyages'!BR226+'1 - Eltis SlaveVoyages'!BT226+'1 - Eltis SlaveVoyages'!BV226+'1 - Eltis SlaveVoyages'!CF226+'1 - Eltis SlaveVoyages'!CH226+'1 - Eltis SlaveVoyages'!CJ226+'1 - Eltis SlaveVoyages'!CL226+'1 - Eltis SlaveVoyages'!CN226+'1 - Eltis SlaveVoyages'!CP226+'1 - Eltis SlaveVoyages'!CR226+'1 - Eltis SlaveVoyages'!CT226+'1 - Eltis SlaveVoyages'!CV226+'1 - Eltis SlaveVoyages'!CX226+'1 - Eltis SlaveVoyages'!CZ226+'1 - Eltis SlaveVoyages'!DB226+'1 - Eltis SlaveVoyages'!DD226+'1 - Eltis SlaveVoyages'!DF226+'1 - Eltis SlaveVoyages'!DH226+'1 - Eltis SlaveVoyages'!DJ226+'1 - Eltis SlaveVoyages'!DL226+'1 - Eltis SlaveVoyages'!DN226+'1 - Eltis SlaveVoyages'!DP226+'1 - Eltis SlaveVoyages'!DR226+'1 - Eltis SlaveVoyages'!DT226+'1 - Eltis SlaveVoyages'!DV226+'1 - Eltis SlaveVoyages'!DX226+'1 - Eltis SlaveVoyages'!DZ226+'1 - Eltis SlaveVoyages'!EB226+'1 - Eltis SlaveVoyages'!ED226+'1 - Eltis SlaveVoyages'!EF226+'1 - Eltis SlaveVoyages'!EH226+'1 - Eltis SlaveVoyages'!EJ226+'1 - Eltis SlaveVoyages'!FP226+'1 - Eltis SlaveVoyages'!FT226+'1 - Eltis SlaveVoyages'!FV226</f>
        <v>0</v>
      </c>
      <c r="V226" s="8">
        <f>'1 - Eltis SlaveVoyages'!BS226+'1 - Eltis SlaveVoyages'!BU226+'1 - Eltis SlaveVoyages'!BW226+'1 - Eltis SlaveVoyages'!CG226+'1 - Eltis SlaveVoyages'!CI226+'1 - Eltis SlaveVoyages'!CK226+'1 - Eltis SlaveVoyages'!CM226+'1 - Eltis SlaveVoyages'!CO226+'1 - Eltis SlaveVoyages'!CQ226+'1 - Eltis SlaveVoyages'!CS226+'1 - Eltis SlaveVoyages'!CU226+'1 - Eltis SlaveVoyages'!CW226+'1 - Eltis SlaveVoyages'!CY226+'1 - Eltis SlaveVoyages'!DA226+'1 - Eltis SlaveVoyages'!DC226+'1 - Eltis SlaveVoyages'!DE226+'1 - Eltis SlaveVoyages'!DG226+'1 - Eltis SlaveVoyages'!DI226+'1 - Eltis SlaveVoyages'!DK226+'1 - Eltis SlaveVoyages'!DM226+'1 - Eltis SlaveVoyages'!DO226+'1 - Eltis SlaveVoyages'!DQ226+'1 - Eltis SlaveVoyages'!DS226+'1 - Eltis SlaveVoyages'!DU226+'1 - Eltis SlaveVoyages'!DW226+'1 - Eltis SlaveVoyages'!DY226+'1 - Eltis SlaveVoyages'!EA226+'1 - Eltis SlaveVoyages'!EC226+'1 - Eltis SlaveVoyages'!EE226+'1 - Eltis SlaveVoyages'!EG226+'1 - Eltis SlaveVoyages'!EI226+'1 - Eltis SlaveVoyages'!EK226+'1 - Eltis SlaveVoyages'!FQ226+'1 - Eltis SlaveVoyages'!FU226+'1 - Eltis SlaveVoyages'!FW226</f>
        <v>0</v>
      </c>
      <c r="AE226" s="11">
        <f t="shared" si="129"/>
        <v>0</v>
      </c>
      <c r="AG226" s="51">
        <f t="shared" si="130"/>
        <v>0</v>
      </c>
      <c r="AH226" s="52">
        <f t="shared" si="131"/>
        <v>0</v>
      </c>
      <c r="AI226" s="52">
        <f t="shared" si="132"/>
        <v>0</v>
      </c>
      <c r="AJ226" s="52">
        <f t="shared" si="133"/>
        <v>0</v>
      </c>
      <c r="AK226" s="52">
        <f t="shared" si="134"/>
        <v>0</v>
      </c>
      <c r="AL226" s="52">
        <f t="shared" si="135"/>
        <v>0</v>
      </c>
      <c r="AM226" s="52">
        <f t="shared" si="136"/>
        <v>0</v>
      </c>
      <c r="AN226" s="52">
        <f t="shared" si="137"/>
        <v>0</v>
      </c>
      <c r="AO226" s="52">
        <f t="shared" si="138"/>
        <v>0</v>
      </c>
      <c r="AP226" s="52">
        <f t="shared" si="139"/>
        <v>0</v>
      </c>
      <c r="AQ226" s="52">
        <f t="shared" si="140"/>
        <v>0</v>
      </c>
      <c r="AR226" s="56">
        <f t="shared" si="141"/>
        <v>0</v>
      </c>
      <c r="AT226" s="8" t="str">
        <f>IF('4 - Prijzen'!O230&gt;0,'4 - Prijzen'!O230,"")</f>
        <v/>
      </c>
      <c r="AU226" s="8" t="str">
        <f>IF('4 - Prijzen'!P230&gt;0,'4 - Prijzen'!P230,"")</f>
        <v/>
      </c>
      <c r="AV226" s="8" t="str">
        <f>IF('4 - Prijzen'!BC230&gt;0,'4 - Prijzen'!BC230,"")</f>
        <v/>
      </c>
      <c r="AW226" s="8" t="str">
        <f>IF('4 - Prijzen'!BD230&gt;0,'4 - Prijzen'!BD230,"")</f>
        <v/>
      </c>
      <c r="AY226" s="8" t="str">
        <f>IF('4 - Prijzen'!BF230&gt;0,'4 - Prijzen'!BF230,"")</f>
        <v/>
      </c>
      <c r="AZ226" s="8" t="str">
        <f>IF('4 - Prijzen'!BG230&gt;0,'4 - Prijzen'!BG230,"")</f>
        <v/>
      </c>
      <c r="BA226" s="8" t="str">
        <f>IF('4 - Prijzen'!BV230&gt;0,'4 - Prijzen'!BV230,"")</f>
        <v/>
      </c>
      <c r="BB226" s="8" t="str">
        <f>IF('4 - Prijzen'!BW230&gt;0,'4 - Prijzen'!BW230,"")</f>
        <v/>
      </c>
      <c r="BI226" s="87">
        <f t="shared" si="143"/>
        <v>0.629</v>
      </c>
      <c r="BJ226" s="87">
        <f t="shared" si="144"/>
        <v>0.66666666666666663</v>
      </c>
      <c r="BK226" s="84">
        <f t="shared" si="142"/>
        <v>0.8763333333333333</v>
      </c>
      <c r="CN226">
        <f t="shared" si="145"/>
        <v>90</v>
      </c>
      <c r="CO226">
        <f t="shared" si="145"/>
        <v>110</v>
      </c>
      <c r="CP226" s="8">
        <f t="shared" si="146"/>
        <v>0</v>
      </c>
      <c r="CQ226" s="8">
        <f t="shared" si="147"/>
        <v>0</v>
      </c>
    </row>
    <row r="227" spans="1:95" x14ac:dyDescent="0.25">
      <c r="A227">
        <v>1819</v>
      </c>
      <c r="B227" s="8">
        <f>'2 - Eltis SlaveAssessment'!BX227</f>
        <v>0</v>
      </c>
      <c r="C227" s="8">
        <f>'2 - Eltis SlaveAssessment'!BY227</f>
        <v>0</v>
      </c>
      <c r="D227" s="8">
        <f>'2 - Eltis SlaveAssessment'!AT227</f>
        <v>0</v>
      </c>
      <c r="E227" s="8">
        <f>'2 - Eltis SlaveAssessment'!AU227</f>
        <v>0</v>
      </c>
      <c r="F227" s="8">
        <f>'2 - Eltis SlaveAssessment'!AV227</f>
        <v>0</v>
      </c>
      <c r="G227" s="8">
        <f>'2 - Eltis SlaveAssessment'!AW227</f>
        <v>0</v>
      </c>
      <c r="H227" s="8">
        <f>'2 - Eltis SlaveAssessment'!BJ227+'2 - Eltis SlaveAssessment'!BL227+'2 - Eltis SlaveAssessment'!BN227+'2 - Eltis SlaveAssessment'!BP227+'2 - Eltis SlaveAssessment'!BR227</f>
        <v>0</v>
      </c>
      <c r="I227" s="8">
        <f>'2 - Eltis SlaveAssessment'!BK227+'2 - Eltis SlaveAssessment'!BM227+'2 - Eltis SlaveAssessment'!BO227+'2 - Eltis SlaveAssessment'!BQ227+'2 - Eltis SlaveAssessment'!BS227</f>
        <v>0</v>
      </c>
      <c r="J227" s="8">
        <f>'2 - Eltis SlaveAssessment'!N227+'2 - Eltis SlaveAssessment'!P227+'2 - Eltis SlaveAssessment'!R227+'2 - Eltis SlaveAssessment'!T227+'2 - Eltis SlaveAssessment'!V227+'2 - Eltis SlaveAssessment'!X227+'2 - Eltis SlaveAssessment'!Z227+'2 - Eltis SlaveAssessment'!AB227+'2 - Eltis SlaveAssessment'!AD227+'2 - Eltis SlaveAssessment'!AF227+'2 - Eltis SlaveAssessment'!AH227+'2 - Eltis SlaveAssessment'!AJ227+'2 - Eltis SlaveAssessment'!AL227+'2 - Eltis SlaveAssessment'!AN227+'2 - Eltis SlaveAssessment'!AP227+'2 - Eltis SlaveAssessment'!AR227+'2 - Eltis SlaveAssessment'!AX227+'2 - Eltis SlaveAssessment'!AZ227+'2 - Eltis SlaveAssessment'!BB227+'2 - Eltis SlaveAssessment'!BD227+'2 - Eltis SlaveAssessment'!BF227+'2 - Eltis SlaveAssessment'!BH227</f>
        <v>0</v>
      </c>
      <c r="K227" s="8">
        <f>'2 - Eltis SlaveAssessment'!O227+'2 - Eltis SlaveAssessment'!Q227+'2 - Eltis SlaveAssessment'!S227+'2 - Eltis SlaveAssessment'!U227+'2 - Eltis SlaveAssessment'!W227+'2 - Eltis SlaveAssessment'!Y227+'2 - Eltis SlaveAssessment'!AA227+'2 - Eltis SlaveAssessment'!AC227+'2 - Eltis SlaveAssessment'!AE227+'2 - Eltis SlaveAssessment'!AG227+'2 - Eltis SlaveAssessment'!AI227+'2 - Eltis SlaveAssessment'!AK227+'2 - Eltis SlaveAssessment'!AM227+'2 - Eltis SlaveAssessment'!AO227+'2 - Eltis SlaveAssessment'!AQ227+'2 - Eltis SlaveAssessment'!AS227+'2 - Eltis SlaveAssessment'!AY227+'2 - Eltis SlaveAssessment'!BA227+'2 - Eltis SlaveAssessment'!BC227+'2 - Eltis SlaveAssessment'!BE227+'2 - Eltis SlaveAssessment'!BG227+'2 - Eltis SlaveAssessment'!BI227</f>
        <v>0</v>
      </c>
      <c r="M227" s="8">
        <f>'1 - Eltis SlaveVoyages'!GF227</f>
        <v>0</v>
      </c>
      <c r="N227" s="8">
        <f>'1 - Eltis SlaveVoyages'!GG227</f>
        <v>0</v>
      </c>
      <c r="O227" s="8">
        <f>'1 - Eltis SlaveVoyages'!BZ227</f>
        <v>0</v>
      </c>
      <c r="P227" s="8">
        <f>'1 - Eltis SlaveVoyages'!CA227</f>
        <v>0</v>
      </c>
      <c r="Q227" s="8">
        <f>'1 - Eltis SlaveVoyages'!CB227</f>
        <v>0</v>
      </c>
      <c r="R227" s="8">
        <f>'1 - Eltis SlaveVoyages'!CC227</f>
        <v>0</v>
      </c>
      <c r="S227" s="8">
        <f>'1 - Eltis SlaveVoyages'!EL227+'1 - Eltis SlaveVoyages'!EN227+'1 - Eltis SlaveVoyages'!EP227+'1 - Eltis SlaveVoyages'!ER227+'1 - Eltis SlaveVoyages'!ET227</f>
        <v>0</v>
      </c>
      <c r="T227" s="8">
        <f>'1 - Eltis SlaveVoyages'!EM227+'1 - Eltis SlaveVoyages'!EO227+'1 - Eltis SlaveVoyages'!EQ227+'1 - Eltis SlaveVoyages'!ES227+'1 - Eltis SlaveVoyages'!EU227</f>
        <v>0</v>
      </c>
      <c r="U227" s="8">
        <f>'1 - Eltis SlaveVoyages'!BR227+'1 - Eltis SlaveVoyages'!BT227+'1 - Eltis SlaveVoyages'!BV227+'1 - Eltis SlaveVoyages'!CF227+'1 - Eltis SlaveVoyages'!CH227+'1 - Eltis SlaveVoyages'!CJ227+'1 - Eltis SlaveVoyages'!CL227+'1 - Eltis SlaveVoyages'!CN227+'1 - Eltis SlaveVoyages'!CP227+'1 - Eltis SlaveVoyages'!CR227+'1 - Eltis SlaveVoyages'!CT227+'1 - Eltis SlaveVoyages'!CV227+'1 - Eltis SlaveVoyages'!CX227+'1 - Eltis SlaveVoyages'!CZ227+'1 - Eltis SlaveVoyages'!DB227+'1 - Eltis SlaveVoyages'!DD227+'1 - Eltis SlaveVoyages'!DF227+'1 - Eltis SlaveVoyages'!DH227+'1 - Eltis SlaveVoyages'!DJ227+'1 - Eltis SlaveVoyages'!DL227+'1 - Eltis SlaveVoyages'!DN227+'1 - Eltis SlaveVoyages'!DP227+'1 - Eltis SlaveVoyages'!DR227+'1 - Eltis SlaveVoyages'!DT227+'1 - Eltis SlaveVoyages'!DV227+'1 - Eltis SlaveVoyages'!DX227+'1 - Eltis SlaveVoyages'!DZ227+'1 - Eltis SlaveVoyages'!EB227+'1 - Eltis SlaveVoyages'!ED227+'1 - Eltis SlaveVoyages'!EF227+'1 - Eltis SlaveVoyages'!EH227+'1 - Eltis SlaveVoyages'!EJ227+'1 - Eltis SlaveVoyages'!FP227+'1 - Eltis SlaveVoyages'!FT227+'1 - Eltis SlaveVoyages'!FV227</f>
        <v>0</v>
      </c>
      <c r="V227" s="8">
        <f>'1 - Eltis SlaveVoyages'!BS227+'1 - Eltis SlaveVoyages'!BU227+'1 - Eltis SlaveVoyages'!BW227+'1 - Eltis SlaveVoyages'!CG227+'1 - Eltis SlaveVoyages'!CI227+'1 - Eltis SlaveVoyages'!CK227+'1 - Eltis SlaveVoyages'!CM227+'1 - Eltis SlaveVoyages'!CO227+'1 - Eltis SlaveVoyages'!CQ227+'1 - Eltis SlaveVoyages'!CS227+'1 - Eltis SlaveVoyages'!CU227+'1 - Eltis SlaveVoyages'!CW227+'1 - Eltis SlaveVoyages'!CY227+'1 - Eltis SlaveVoyages'!DA227+'1 - Eltis SlaveVoyages'!DC227+'1 - Eltis SlaveVoyages'!DE227+'1 - Eltis SlaveVoyages'!DG227+'1 - Eltis SlaveVoyages'!DI227+'1 - Eltis SlaveVoyages'!DK227+'1 - Eltis SlaveVoyages'!DM227+'1 - Eltis SlaveVoyages'!DO227+'1 - Eltis SlaveVoyages'!DQ227+'1 - Eltis SlaveVoyages'!DS227+'1 - Eltis SlaveVoyages'!DU227+'1 - Eltis SlaveVoyages'!DW227+'1 - Eltis SlaveVoyages'!DY227+'1 - Eltis SlaveVoyages'!EA227+'1 - Eltis SlaveVoyages'!EC227+'1 - Eltis SlaveVoyages'!EE227+'1 - Eltis SlaveVoyages'!EG227+'1 - Eltis SlaveVoyages'!EI227+'1 - Eltis SlaveVoyages'!EK227+'1 - Eltis SlaveVoyages'!FQ227+'1 - Eltis SlaveVoyages'!FU227+'1 - Eltis SlaveVoyages'!FW227</f>
        <v>0</v>
      </c>
      <c r="AE227" s="11">
        <f t="shared" si="129"/>
        <v>0</v>
      </c>
      <c r="AG227" s="51">
        <f t="shared" si="130"/>
        <v>0</v>
      </c>
      <c r="AH227" s="52">
        <f t="shared" si="131"/>
        <v>0</v>
      </c>
      <c r="AI227" s="52">
        <f t="shared" si="132"/>
        <v>0</v>
      </c>
      <c r="AJ227" s="52">
        <f t="shared" si="133"/>
        <v>0</v>
      </c>
      <c r="AK227" s="52">
        <f t="shared" si="134"/>
        <v>0</v>
      </c>
      <c r="AL227" s="52">
        <f t="shared" si="135"/>
        <v>0</v>
      </c>
      <c r="AM227" s="52">
        <f t="shared" si="136"/>
        <v>0</v>
      </c>
      <c r="AN227" s="52">
        <f t="shared" si="137"/>
        <v>0</v>
      </c>
      <c r="AO227" s="52">
        <f t="shared" si="138"/>
        <v>0</v>
      </c>
      <c r="AP227" s="52">
        <f t="shared" si="139"/>
        <v>0</v>
      </c>
      <c r="AQ227" s="52">
        <f t="shared" si="140"/>
        <v>0</v>
      </c>
      <c r="AR227" s="56">
        <f t="shared" si="141"/>
        <v>0</v>
      </c>
      <c r="AT227" s="8" t="str">
        <f>IF('4 - Prijzen'!O231&gt;0,'4 - Prijzen'!O231,"")</f>
        <v/>
      </c>
      <c r="AU227" s="8" t="str">
        <f>IF('4 - Prijzen'!P231&gt;0,'4 - Prijzen'!P231,"")</f>
        <v/>
      </c>
      <c r="AV227" s="8" t="str">
        <f>IF('4 - Prijzen'!BC231&gt;0,'4 - Prijzen'!BC231,"")</f>
        <v/>
      </c>
      <c r="AW227" s="8" t="str">
        <f>IF('4 - Prijzen'!BD231&gt;0,'4 - Prijzen'!BD231,"")</f>
        <v/>
      </c>
      <c r="AY227" s="8" t="str">
        <f>IF('4 - Prijzen'!BF231&gt;0,'4 - Prijzen'!BF231,"")</f>
        <v/>
      </c>
      <c r="AZ227" s="8" t="str">
        <f>IF('4 - Prijzen'!BG231&gt;0,'4 - Prijzen'!BG231,"")</f>
        <v/>
      </c>
      <c r="BA227" s="8" t="str">
        <f>IF('4 - Prijzen'!BV231&gt;0,'4 - Prijzen'!BV231,"")</f>
        <v/>
      </c>
      <c r="BB227" s="8" t="str">
        <f>IF('4 - Prijzen'!BW231&gt;0,'4 - Prijzen'!BW231,"")</f>
        <v/>
      </c>
      <c r="BI227" s="87">
        <f t="shared" si="143"/>
        <v>0.629</v>
      </c>
      <c r="BJ227" s="87">
        <f t="shared" si="144"/>
        <v>0.66666666666666663</v>
      </c>
      <c r="BK227" s="84">
        <f t="shared" si="142"/>
        <v>0.8763333333333333</v>
      </c>
      <c r="CN227">
        <f t="shared" si="145"/>
        <v>90</v>
      </c>
      <c r="CO227">
        <f t="shared" si="145"/>
        <v>110</v>
      </c>
      <c r="CP227" s="8">
        <f t="shared" si="146"/>
        <v>0</v>
      </c>
      <c r="CQ227" s="8">
        <f t="shared" si="147"/>
        <v>0</v>
      </c>
    </row>
    <row r="228" spans="1:95" x14ac:dyDescent="0.25">
      <c r="A228">
        <v>1820</v>
      </c>
      <c r="B228" s="8">
        <f>'2 - Eltis SlaveAssessment'!BX228</f>
        <v>702</v>
      </c>
      <c r="C228" s="8">
        <f>'2 - Eltis SlaveAssessment'!BY228</f>
        <v>644</v>
      </c>
      <c r="D228" s="8">
        <f>'2 - Eltis SlaveAssessment'!AT228</f>
        <v>0</v>
      </c>
      <c r="E228" s="8">
        <f>'2 - Eltis SlaveAssessment'!AU228</f>
        <v>0</v>
      </c>
      <c r="F228" s="8">
        <f>'2 - Eltis SlaveAssessment'!AV228</f>
        <v>523</v>
      </c>
      <c r="G228" s="8">
        <f>'2 - Eltis SlaveAssessment'!AW228</f>
        <v>480</v>
      </c>
      <c r="H228" s="8">
        <f>'2 - Eltis SlaveAssessment'!BJ228+'2 - Eltis SlaveAssessment'!BL228+'2 - Eltis SlaveAssessment'!BN228+'2 - Eltis SlaveAssessment'!BP228+'2 - Eltis SlaveAssessment'!BR228</f>
        <v>0</v>
      </c>
      <c r="I228" s="8">
        <f>'2 - Eltis SlaveAssessment'!BK228+'2 - Eltis SlaveAssessment'!BM228+'2 - Eltis SlaveAssessment'!BO228+'2 - Eltis SlaveAssessment'!BQ228+'2 - Eltis SlaveAssessment'!BS228</f>
        <v>0</v>
      </c>
      <c r="J228" s="8">
        <f>'2 - Eltis SlaveAssessment'!N228+'2 - Eltis SlaveAssessment'!P228+'2 - Eltis SlaveAssessment'!R228+'2 - Eltis SlaveAssessment'!T228+'2 - Eltis SlaveAssessment'!V228+'2 - Eltis SlaveAssessment'!X228+'2 - Eltis SlaveAssessment'!Z228+'2 - Eltis SlaveAssessment'!AB228+'2 - Eltis SlaveAssessment'!AD228+'2 - Eltis SlaveAssessment'!AF228+'2 - Eltis SlaveAssessment'!AH228+'2 - Eltis SlaveAssessment'!AJ228+'2 - Eltis SlaveAssessment'!AL228+'2 - Eltis SlaveAssessment'!AN228+'2 - Eltis SlaveAssessment'!AP228+'2 - Eltis SlaveAssessment'!AR228+'2 - Eltis SlaveAssessment'!AX228+'2 - Eltis SlaveAssessment'!AZ228+'2 - Eltis SlaveAssessment'!BB228+'2 - Eltis SlaveAssessment'!BD228+'2 - Eltis SlaveAssessment'!BF228+'2 - Eltis SlaveAssessment'!BH228</f>
        <v>179</v>
      </c>
      <c r="K228" s="8">
        <f>'2 - Eltis SlaveAssessment'!O228+'2 - Eltis SlaveAssessment'!Q228+'2 - Eltis SlaveAssessment'!S228+'2 - Eltis SlaveAssessment'!U228+'2 - Eltis SlaveAssessment'!W228+'2 - Eltis SlaveAssessment'!Y228+'2 - Eltis SlaveAssessment'!AA228+'2 - Eltis SlaveAssessment'!AC228+'2 - Eltis SlaveAssessment'!AE228+'2 - Eltis SlaveAssessment'!AG228+'2 - Eltis SlaveAssessment'!AI228+'2 - Eltis SlaveAssessment'!AK228+'2 - Eltis SlaveAssessment'!AM228+'2 - Eltis SlaveAssessment'!AO228+'2 - Eltis SlaveAssessment'!AQ228+'2 - Eltis SlaveAssessment'!AS228+'2 - Eltis SlaveAssessment'!AY228+'2 - Eltis SlaveAssessment'!BA228+'2 - Eltis SlaveAssessment'!BC228+'2 - Eltis SlaveAssessment'!BE228+'2 - Eltis SlaveAssessment'!BG228+'2 - Eltis SlaveAssessment'!BI228</f>
        <v>164</v>
      </c>
      <c r="M228" s="8">
        <f>'1 - Eltis SlaveVoyages'!GF228</f>
        <v>702</v>
      </c>
      <c r="N228" s="8">
        <f>'1 - Eltis SlaveVoyages'!GG228</f>
        <v>644</v>
      </c>
      <c r="O228" s="8">
        <f>'1 - Eltis SlaveVoyages'!BZ228</f>
        <v>0</v>
      </c>
      <c r="P228" s="8">
        <f>'1 - Eltis SlaveVoyages'!CA228</f>
        <v>0</v>
      </c>
      <c r="Q228" s="8">
        <f>'1 - Eltis SlaveVoyages'!CB228</f>
        <v>0</v>
      </c>
      <c r="R228" s="8">
        <f>'1 - Eltis SlaveVoyages'!CC228</f>
        <v>0</v>
      </c>
      <c r="S228" s="8">
        <f>'1 - Eltis SlaveVoyages'!EL228+'1 - Eltis SlaveVoyages'!EN228+'1 - Eltis SlaveVoyages'!EP228+'1 - Eltis SlaveVoyages'!ER228+'1 - Eltis SlaveVoyages'!ET228</f>
        <v>0</v>
      </c>
      <c r="T228" s="8">
        <f>'1 - Eltis SlaveVoyages'!EM228+'1 - Eltis SlaveVoyages'!EO228+'1 - Eltis SlaveVoyages'!EQ228+'1 - Eltis SlaveVoyages'!ES228+'1 - Eltis SlaveVoyages'!EU228</f>
        <v>0</v>
      </c>
      <c r="U228" s="8">
        <f>'1 - Eltis SlaveVoyages'!BR228+'1 - Eltis SlaveVoyages'!BT228+'1 - Eltis SlaveVoyages'!BV228+'1 - Eltis SlaveVoyages'!CF228+'1 - Eltis SlaveVoyages'!CH228+'1 - Eltis SlaveVoyages'!CJ228+'1 - Eltis SlaveVoyages'!CL228+'1 - Eltis SlaveVoyages'!CN228+'1 - Eltis SlaveVoyages'!CP228+'1 - Eltis SlaveVoyages'!CR228+'1 - Eltis SlaveVoyages'!CT228+'1 - Eltis SlaveVoyages'!CV228+'1 - Eltis SlaveVoyages'!CX228+'1 - Eltis SlaveVoyages'!CZ228+'1 - Eltis SlaveVoyages'!DB228+'1 - Eltis SlaveVoyages'!DD228+'1 - Eltis SlaveVoyages'!DF228+'1 - Eltis SlaveVoyages'!DH228+'1 - Eltis SlaveVoyages'!DJ228+'1 - Eltis SlaveVoyages'!DL228+'1 - Eltis SlaveVoyages'!DN228+'1 - Eltis SlaveVoyages'!DP228+'1 - Eltis SlaveVoyages'!DR228+'1 - Eltis SlaveVoyages'!DT228+'1 - Eltis SlaveVoyages'!DV228+'1 - Eltis SlaveVoyages'!DX228+'1 - Eltis SlaveVoyages'!DZ228+'1 - Eltis SlaveVoyages'!EB228+'1 - Eltis SlaveVoyages'!ED228+'1 - Eltis SlaveVoyages'!EF228+'1 - Eltis SlaveVoyages'!EH228+'1 - Eltis SlaveVoyages'!EJ228+'1 - Eltis SlaveVoyages'!FP228+'1 - Eltis SlaveVoyages'!FT228+'1 - Eltis SlaveVoyages'!FV228</f>
        <v>702</v>
      </c>
      <c r="V228" s="8">
        <f>'1 - Eltis SlaveVoyages'!BS228+'1 - Eltis SlaveVoyages'!BU228+'1 - Eltis SlaveVoyages'!BW228+'1 - Eltis SlaveVoyages'!CG228+'1 - Eltis SlaveVoyages'!CI228+'1 - Eltis SlaveVoyages'!CK228+'1 - Eltis SlaveVoyages'!CM228+'1 - Eltis SlaveVoyages'!CO228+'1 - Eltis SlaveVoyages'!CQ228+'1 - Eltis SlaveVoyages'!CS228+'1 - Eltis SlaveVoyages'!CU228+'1 - Eltis SlaveVoyages'!CW228+'1 - Eltis SlaveVoyages'!CY228+'1 - Eltis SlaveVoyages'!DA228+'1 - Eltis SlaveVoyages'!DC228+'1 - Eltis SlaveVoyages'!DE228+'1 - Eltis SlaveVoyages'!DG228+'1 - Eltis SlaveVoyages'!DI228+'1 - Eltis SlaveVoyages'!DK228+'1 - Eltis SlaveVoyages'!DM228+'1 - Eltis SlaveVoyages'!DO228+'1 - Eltis SlaveVoyages'!DQ228+'1 - Eltis SlaveVoyages'!DS228+'1 - Eltis SlaveVoyages'!DU228+'1 - Eltis SlaveVoyages'!DW228+'1 - Eltis SlaveVoyages'!DY228+'1 - Eltis SlaveVoyages'!EA228+'1 - Eltis SlaveVoyages'!EC228+'1 - Eltis SlaveVoyages'!EE228+'1 - Eltis SlaveVoyages'!EG228+'1 - Eltis SlaveVoyages'!EI228+'1 - Eltis SlaveVoyages'!EK228+'1 - Eltis SlaveVoyages'!FQ228+'1 - Eltis SlaveVoyages'!FU228+'1 - Eltis SlaveVoyages'!FW228</f>
        <v>644</v>
      </c>
      <c r="AE228" s="11">
        <f t="shared" si="129"/>
        <v>702</v>
      </c>
      <c r="AG228" s="51">
        <f t="shared" si="130"/>
        <v>702</v>
      </c>
      <c r="AH228" s="52">
        <f t="shared" si="131"/>
        <v>644</v>
      </c>
      <c r="AI228" s="52">
        <f t="shared" si="132"/>
        <v>0</v>
      </c>
      <c r="AJ228" s="52">
        <f t="shared" si="133"/>
        <v>0</v>
      </c>
      <c r="AK228" s="52">
        <f t="shared" si="134"/>
        <v>523</v>
      </c>
      <c r="AL228" s="52">
        <f t="shared" si="135"/>
        <v>480</v>
      </c>
      <c r="AM228" s="52">
        <f t="shared" si="136"/>
        <v>0</v>
      </c>
      <c r="AN228" s="52">
        <f t="shared" si="137"/>
        <v>0</v>
      </c>
      <c r="AO228" s="52">
        <f t="shared" si="138"/>
        <v>179</v>
      </c>
      <c r="AP228" s="52">
        <f t="shared" si="139"/>
        <v>164</v>
      </c>
      <c r="AQ228" s="52">
        <f t="shared" si="140"/>
        <v>0</v>
      </c>
      <c r="AR228" s="56">
        <f t="shared" si="141"/>
        <v>0</v>
      </c>
      <c r="AT228" s="8" t="str">
        <f>IF('4 - Prijzen'!O232&gt;0,'4 - Prijzen'!O232,"")</f>
        <v/>
      </c>
      <c r="AU228" s="8" t="str">
        <f>IF('4 - Prijzen'!P232&gt;0,'4 - Prijzen'!P232,"")</f>
        <v/>
      </c>
      <c r="AV228" s="8" t="str">
        <f>IF('4 - Prijzen'!BC232&gt;0,'4 - Prijzen'!BC232,"")</f>
        <v/>
      </c>
      <c r="AW228" s="8" t="str">
        <f>IF('4 - Prijzen'!BD232&gt;0,'4 - Prijzen'!BD232,"")</f>
        <v/>
      </c>
      <c r="AY228" s="8" t="str">
        <f>IF('4 - Prijzen'!BF232&gt;0,'4 - Prijzen'!BF232,"")</f>
        <v/>
      </c>
      <c r="AZ228" s="8" t="str">
        <f>IF('4 - Prijzen'!BG232&gt;0,'4 - Prijzen'!BG232,"")</f>
        <v/>
      </c>
      <c r="BA228" s="8" t="str">
        <f>IF('4 - Prijzen'!BV232&gt;0,'4 - Prijzen'!BV232,"")</f>
        <v/>
      </c>
      <c r="BB228" s="8" t="str">
        <f>IF('4 - Prijzen'!BW232&gt;0,'4 - Prijzen'!BW232,"")</f>
        <v/>
      </c>
      <c r="BI228" s="87">
        <f t="shared" si="143"/>
        <v>0.629</v>
      </c>
      <c r="BJ228" s="87">
        <f t="shared" si="144"/>
        <v>0.66666666666666663</v>
      </c>
      <c r="BK228" s="84">
        <f t="shared" si="142"/>
        <v>0.8763333333333333</v>
      </c>
      <c r="CN228">
        <f t="shared" si="145"/>
        <v>90</v>
      </c>
      <c r="CO228">
        <f t="shared" si="145"/>
        <v>110</v>
      </c>
      <c r="CP228" s="8">
        <f t="shared" si="146"/>
        <v>63180</v>
      </c>
      <c r="CQ228" s="8">
        <f t="shared" si="147"/>
        <v>77220</v>
      </c>
    </row>
    <row r="229" spans="1:95" x14ac:dyDescent="0.25">
      <c r="A229">
        <v>1821</v>
      </c>
      <c r="B229" s="8">
        <f>'2 - Eltis SlaveAssessment'!BX229</f>
        <v>0</v>
      </c>
      <c r="C229" s="8">
        <f>'2 - Eltis SlaveAssessment'!BY229</f>
        <v>0</v>
      </c>
      <c r="D229" s="8">
        <f>'2 - Eltis SlaveAssessment'!AT229</f>
        <v>0</v>
      </c>
      <c r="E229" s="8">
        <f>'2 - Eltis SlaveAssessment'!AU229</f>
        <v>0</v>
      </c>
      <c r="F229" s="8">
        <f>'2 - Eltis SlaveAssessment'!AV229</f>
        <v>0</v>
      </c>
      <c r="G229" s="8">
        <f>'2 - Eltis SlaveAssessment'!AW229</f>
        <v>0</v>
      </c>
      <c r="H229" s="8">
        <f>'2 - Eltis SlaveAssessment'!BJ229+'2 - Eltis SlaveAssessment'!BL229+'2 - Eltis SlaveAssessment'!BN229+'2 - Eltis SlaveAssessment'!BP229+'2 - Eltis SlaveAssessment'!BR229</f>
        <v>0</v>
      </c>
      <c r="I229" s="8">
        <f>'2 - Eltis SlaveAssessment'!BK229+'2 - Eltis SlaveAssessment'!BM229+'2 - Eltis SlaveAssessment'!BO229+'2 - Eltis SlaveAssessment'!BQ229+'2 - Eltis SlaveAssessment'!BS229</f>
        <v>0</v>
      </c>
      <c r="J229" s="8">
        <f>'2 - Eltis SlaveAssessment'!N229+'2 - Eltis SlaveAssessment'!P229+'2 - Eltis SlaveAssessment'!R229+'2 - Eltis SlaveAssessment'!T229+'2 - Eltis SlaveAssessment'!V229+'2 - Eltis SlaveAssessment'!X229+'2 - Eltis SlaveAssessment'!Z229+'2 - Eltis SlaveAssessment'!AB229+'2 - Eltis SlaveAssessment'!AD229+'2 - Eltis SlaveAssessment'!AF229+'2 - Eltis SlaveAssessment'!AH229+'2 - Eltis SlaveAssessment'!AJ229+'2 - Eltis SlaveAssessment'!AL229+'2 - Eltis SlaveAssessment'!AN229+'2 - Eltis SlaveAssessment'!AP229+'2 - Eltis SlaveAssessment'!AR229+'2 - Eltis SlaveAssessment'!AX229+'2 - Eltis SlaveAssessment'!AZ229+'2 - Eltis SlaveAssessment'!BB229+'2 - Eltis SlaveAssessment'!BD229+'2 - Eltis SlaveAssessment'!BF229+'2 - Eltis SlaveAssessment'!BH229</f>
        <v>0</v>
      </c>
      <c r="K229" s="8">
        <f>'2 - Eltis SlaveAssessment'!O229+'2 - Eltis SlaveAssessment'!Q229+'2 - Eltis SlaveAssessment'!S229+'2 - Eltis SlaveAssessment'!U229+'2 - Eltis SlaveAssessment'!W229+'2 - Eltis SlaveAssessment'!Y229+'2 - Eltis SlaveAssessment'!AA229+'2 - Eltis SlaveAssessment'!AC229+'2 - Eltis SlaveAssessment'!AE229+'2 - Eltis SlaveAssessment'!AG229+'2 - Eltis SlaveAssessment'!AI229+'2 - Eltis SlaveAssessment'!AK229+'2 - Eltis SlaveAssessment'!AM229+'2 - Eltis SlaveAssessment'!AO229+'2 - Eltis SlaveAssessment'!AQ229+'2 - Eltis SlaveAssessment'!AS229+'2 - Eltis SlaveAssessment'!AY229+'2 - Eltis SlaveAssessment'!BA229+'2 - Eltis SlaveAssessment'!BC229+'2 - Eltis SlaveAssessment'!BE229+'2 - Eltis SlaveAssessment'!BG229+'2 - Eltis SlaveAssessment'!BI229</f>
        <v>0</v>
      </c>
      <c r="M229" s="8">
        <f>'1 - Eltis SlaveVoyages'!GF229</f>
        <v>0</v>
      </c>
      <c r="N229" s="8">
        <f>'1 - Eltis SlaveVoyages'!GG229</f>
        <v>0</v>
      </c>
      <c r="O229" s="8">
        <f>'1 - Eltis SlaveVoyages'!BZ229</f>
        <v>0</v>
      </c>
      <c r="P229" s="8">
        <f>'1 - Eltis SlaveVoyages'!CA229</f>
        <v>0</v>
      </c>
      <c r="Q229" s="8">
        <f>'1 - Eltis SlaveVoyages'!CB229</f>
        <v>0</v>
      </c>
      <c r="R229" s="8">
        <f>'1 - Eltis SlaveVoyages'!CC229</f>
        <v>0</v>
      </c>
      <c r="S229" s="8">
        <f>'1 - Eltis SlaveVoyages'!EL229+'1 - Eltis SlaveVoyages'!EN229+'1 - Eltis SlaveVoyages'!EP229+'1 - Eltis SlaveVoyages'!ER229+'1 - Eltis SlaveVoyages'!ET229</f>
        <v>0</v>
      </c>
      <c r="T229" s="8">
        <f>'1 - Eltis SlaveVoyages'!EM229+'1 - Eltis SlaveVoyages'!EO229+'1 - Eltis SlaveVoyages'!EQ229+'1 - Eltis SlaveVoyages'!ES229+'1 - Eltis SlaveVoyages'!EU229</f>
        <v>0</v>
      </c>
      <c r="U229" s="8">
        <f>'1 - Eltis SlaveVoyages'!BR229+'1 - Eltis SlaveVoyages'!BT229+'1 - Eltis SlaveVoyages'!BV229+'1 - Eltis SlaveVoyages'!CF229+'1 - Eltis SlaveVoyages'!CH229+'1 - Eltis SlaveVoyages'!CJ229+'1 - Eltis SlaveVoyages'!CL229+'1 - Eltis SlaveVoyages'!CN229+'1 - Eltis SlaveVoyages'!CP229+'1 - Eltis SlaveVoyages'!CR229+'1 - Eltis SlaveVoyages'!CT229+'1 - Eltis SlaveVoyages'!CV229+'1 - Eltis SlaveVoyages'!CX229+'1 - Eltis SlaveVoyages'!CZ229+'1 - Eltis SlaveVoyages'!DB229+'1 - Eltis SlaveVoyages'!DD229+'1 - Eltis SlaveVoyages'!DF229+'1 - Eltis SlaveVoyages'!DH229+'1 - Eltis SlaveVoyages'!DJ229+'1 - Eltis SlaveVoyages'!DL229+'1 - Eltis SlaveVoyages'!DN229+'1 - Eltis SlaveVoyages'!DP229+'1 - Eltis SlaveVoyages'!DR229+'1 - Eltis SlaveVoyages'!DT229+'1 - Eltis SlaveVoyages'!DV229+'1 - Eltis SlaveVoyages'!DX229+'1 - Eltis SlaveVoyages'!DZ229+'1 - Eltis SlaveVoyages'!EB229+'1 - Eltis SlaveVoyages'!ED229+'1 - Eltis SlaveVoyages'!EF229+'1 - Eltis SlaveVoyages'!EH229+'1 - Eltis SlaveVoyages'!EJ229+'1 - Eltis SlaveVoyages'!FP229+'1 - Eltis SlaveVoyages'!FT229+'1 - Eltis SlaveVoyages'!FV229</f>
        <v>0</v>
      </c>
      <c r="V229" s="8">
        <f>'1 - Eltis SlaveVoyages'!BS229+'1 - Eltis SlaveVoyages'!BU229+'1 - Eltis SlaveVoyages'!BW229+'1 - Eltis SlaveVoyages'!CG229+'1 - Eltis SlaveVoyages'!CI229+'1 - Eltis SlaveVoyages'!CK229+'1 - Eltis SlaveVoyages'!CM229+'1 - Eltis SlaveVoyages'!CO229+'1 - Eltis SlaveVoyages'!CQ229+'1 - Eltis SlaveVoyages'!CS229+'1 - Eltis SlaveVoyages'!CU229+'1 - Eltis SlaveVoyages'!CW229+'1 - Eltis SlaveVoyages'!CY229+'1 - Eltis SlaveVoyages'!DA229+'1 - Eltis SlaveVoyages'!DC229+'1 - Eltis SlaveVoyages'!DE229+'1 - Eltis SlaveVoyages'!DG229+'1 - Eltis SlaveVoyages'!DI229+'1 - Eltis SlaveVoyages'!DK229+'1 - Eltis SlaveVoyages'!DM229+'1 - Eltis SlaveVoyages'!DO229+'1 - Eltis SlaveVoyages'!DQ229+'1 - Eltis SlaveVoyages'!DS229+'1 - Eltis SlaveVoyages'!DU229+'1 - Eltis SlaveVoyages'!DW229+'1 - Eltis SlaveVoyages'!DY229+'1 - Eltis SlaveVoyages'!EA229+'1 - Eltis SlaveVoyages'!EC229+'1 - Eltis SlaveVoyages'!EE229+'1 - Eltis SlaveVoyages'!EG229+'1 - Eltis SlaveVoyages'!EI229+'1 - Eltis SlaveVoyages'!EK229+'1 - Eltis SlaveVoyages'!FQ229+'1 - Eltis SlaveVoyages'!FU229+'1 - Eltis SlaveVoyages'!FW229</f>
        <v>0</v>
      </c>
      <c r="AE229" s="11">
        <f t="shared" si="129"/>
        <v>0</v>
      </c>
      <c r="AG229" s="51">
        <f t="shared" si="130"/>
        <v>0</v>
      </c>
      <c r="AH229" s="52">
        <f t="shared" si="131"/>
        <v>0</v>
      </c>
      <c r="AI229" s="52">
        <f t="shared" si="132"/>
        <v>0</v>
      </c>
      <c r="AJ229" s="52">
        <f t="shared" si="133"/>
        <v>0</v>
      </c>
      <c r="AK229" s="52">
        <f t="shared" si="134"/>
        <v>0</v>
      </c>
      <c r="AL229" s="52">
        <f t="shared" si="135"/>
        <v>0</v>
      </c>
      <c r="AM229" s="52">
        <f t="shared" si="136"/>
        <v>0</v>
      </c>
      <c r="AN229" s="52">
        <f t="shared" si="137"/>
        <v>0</v>
      </c>
      <c r="AO229" s="52">
        <f t="shared" si="138"/>
        <v>0</v>
      </c>
      <c r="AP229" s="52">
        <f t="shared" si="139"/>
        <v>0</v>
      </c>
      <c r="AQ229" s="52">
        <f t="shared" si="140"/>
        <v>0</v>
      </c>
      <c r="AR229" s="56">
        <f t="shared" si="141"/>
        <v>0</v>
      </c>
      <c r="AT229" s="8" t="str">
        <f>IF('4 - Prijzen'!O233&gt;0,'4 - Prijzen'!O233,"")</f>
        <v/>
      </c>
      <c r="AU229" s="8" t="str">
        <f>IF('4 - Prijzen'!P233&gt;0,'4 - Prijzen'!P233,"")</f>
        <v/>
      </c>
      <c r="AV229" s="8" t="str">
        <f>IF('4 - Prijzen'!BC233&gt;0,'4 - Prijzen'!BC233,"")</f>
        <v/>
      </c>
      <c r="AW229" s="8" t="str">
        <f>IF('4 - Prijzen'!BD233&gt;0,'4 - Prijzen'!BD233,"")</f>
        <v/>
      </c>
      <c r="AY229" s="8" t="str">
        <f>IF('4 - Prijzen'!BF233&gt;0,'4 - Prijzen'!BF233,"")</f>
        <v/>
      </c>
      <c r="AZ229" s="8" t="str">
        <f>IF('4 - Prijzen'!BG233&gt;0,'4 - Prijzen'!BG233,"")</f>
        <v/>
      </c>
      <c r="BA229" s="8" t="str">
        <f>IF('4 - Prijzen'!BV233&gt;0,'4 - Prijzen'!BV233,"")</f>
        <v/>
      </c>
      <c r="BB229" s="8" t="str">
        <f>IF('4 - Prijzen'!BW233&gt;0,'4 - Prijzen'!BW233,"")</f>
        <v/>
      </c>
      <c r="CN229">
        <f t="shared" si="145"/>
        <v>90</v>
      </c>
      <c r="CO229">
        <f t="shared" si="145"/>
        <v>110</v>
      </c>
      <c r="CP229" s="8">
        <f t="shared" si="146"/>
        <v>0</v>
      </c>
      <c r="CQ229" s="8">
        <f t="shared" si="147"/>
        <v>0</v>
      </c>
    </row>
    <row r="230" spans="1:95" x14ac:dyDescent="0.25">
      <c r="A230">
        <v>1822</v>
      </c>
      <c r="B230" s="8">
        <f>'2 - Eltis SlaveAssessment'!BX230</f>
        <v>0</v>
      </c>
      <c r="C230" s="8">
        <f>'2 - Eltis SlaveAssessment'!BY230</f>
        <v>0</v>
      </c>
      <c r="D230" s="8">
        <f>'2 - Eltis SlaveAssessment'!AT230</f>
        <v>0</v>
      </c>
      <c r="E230" s="8">
        <f>'2 - Eltis SlaveAssessment'!AU230</f>
        <v>0</v>
      </c>
      <c r="F230" s="8">
        <f>'2 - Eltis SlaveAssessment'!AV230</f>
        <v>0</v>
      </c>
      <c r="G230" s="8">
        <f>'2 - Eltis SlaveAssessment'!AW230</f>
        <v>0</v>
      </c>
      <c r="H230" s="8">
        <f>'2 - Eltis SlaveAssessment'!BJ230+'2 - Eltis SlaveAssessment'!BL230+'2 - Eltis SlaveAssessment'!BN230+'2 - Eltis SlaveAssessment'!BP230+'2 - Eltis SlaveAssessment'!BR230</f>
        <v>0</v>
      </c>
      <c r="I230" s="8">
        <f>'2 - Eltis SlaveAssessment'!BK230+'2 - Eltis SlaveAssessment'!BM230+'2 - Eltis SlaveAssessment'!BO230+'2 - Eltis SlaveAssessment'!BQ230+'2 - Eltis SlaveAssessment'!BS230</f>
        <v>0</v>
      </c>
      <c r="J230" s="8">
        <f>'2 - Eltis SlaveAssessment'!N230+'2 - Eltis SlaveAssessment'!P230+'2 - Eltis SlaveAssessment'!R230+'2 - Eltis SlaveAssessment'!T230+'2 - Eltis SlaveAssessment'!V230+'2 - Eltis SlaveAssessment'!X230+'2 - Eltis SlaveAssessment'!Z230+'2 - Eltis SlaveAssessment'!AB230+'2 - Eltis SlaveAssessment'!AD230+'2 - Eltis SlaveAssessment'!AF230+'2 - Eltis SlaveAssessment'!AH230+'2 - Eltis SlaveAssessment'!AJ230+'2 - Eltis SlaveAssessment'!AL230+'2 - Eltis SlaveAssessment'!AN230+'2 - Eltis SlaveAssessment'!AP230+'2 - Eltis SlaveAssessment'!AR230+'2 - Eltis SlaveAssessment'!AX230+'2 - Eltis SlaveAssessment'!AZ230+'2 - Eltis SlaveAssessment'!BB230+'2 - Eltis SlaveAssessment'!BD230+'2 - Eltis SlaveAssessment'!BF230+'2 - Eltis SlaveAssessment'!BH230</f>
        <v>0</v>
      </c>
      <c r="K230" s="8">
        <f>'2 - Eltis SlaveAssessment'!O230+'2 - Eltis SlaveAssessment'!Q230+'2 - Eltis SlaveAssessment'!S230+'2 - Eltis SlaveAssessment'!U230+'2 - Eltis SlaveAssessment'!W230+'2 - Eltis SlaveAssessment'!Y230+'2 - Eltis SlaveAssessment'!AA230+'2 - Eltis SlaveAssessment'!AC230+'2 - Eltis SlaveAssessment'!AE230+'2 - Eltis SlaveAssessment'!AG230+'2 - Eltis SlaveAssessment'!AI230+'2 - Eltis SlaveAssessment'!AK230+'2 - Eltis SlaveAssessment'!AM230+'2 - Eltis SlaveAssessment'!AO230+'2 - Eltis SlaveAssessment'!AQ230+'2 - Eltis SlaveAssessment'!AS230+'2 - Eltis SlaveAssessment'!AY230+'2 - Eltis SlaveAssessment'!BA230+'2 - Eltis SlaveAssessment'!BC230+'2 - Eltis SlaveAssessment'!BE230+'2 - Eltis SlaveAssessment'!BG230+'2 - Eltis SlaveAssessment'!BI230</f>
        <v>0</v>
      </c>
      <c r="M230" s="8">
        <f>'1 - Eltis SlaveVoyages'!GF230</f>
        <v>0</v>
      </c>
      <c r="N230" s="8">
        <f>'1 - Eltis SlaveVoyages'!GG230</f>
        <v>0</v>
      </c>
      <c r="O230" s="8">
        <f>'1 - Eltis SlaveVoyages'!BZ230</f>
        <v>0</v>
      </c>
      <c r="P230" s="8">
        <f>'1 - Eltis SlaveVoyages'!CA230</f>
        <v>0</v>
      </c>
      <c r="Q230" s="8">
        <f>'1 - Eltis SlaveVoyages'!CB230</f>
        <v>0</v>
      </c>
      <c r="R230" s="8">
        <f>'1 - Eltis SlaveVoyages'!CC230</f>
        <v>0</v>
      </c>
      <c r="S230" s="8">
        <f>'1 - Eltis SlaveVoyages'!EL230+'1 - Eltis SlaveVoyages'!EN230+'1 - Eltis SlaveVoyages'!EP230+'1 - Eltis SlaveVoyages'!ER230+'1 - Eltis SlaveVoyages'!ET230</f>
        <v>0</v>
      </c>
      <c r="T230" s="8">
        <f>'1 - Eltis SlaveVoyages'!EM230+'1 - Eltis SlaveVoyages'!EO230+'1 - Eltis SlaveVoyages'!EQ230+'1 - Eltis SlaveVoyages'!ES230+'1 - Eltis SlaveVoyages'!EU230</f>
        <v>0</v>
      </c>
      <c r="U230" s="8">
        <f>'1 - Eltis SlaveVoyages'!BR230+'1 - Eltis SlaveVoyages'!BT230+'1 - Eltis SlaveVoyages'!BV230+'1 - Eltis SlaveVoyages'!CF230+'1 - Eltis SlaveVoyages'!CH230+'1 - Eltis SlaveVoyages'!CJ230+'1 - Eltis SlaveVoyages'!CL230+'1 - Eltis SlaveVoyages'!CN230+'1 - Eltis SlaveVoyages'!CP230+'1 - Eltis SlaveVoyages'!CR230+'1 - Eltis SlaveVoyages'!CT230+'1 - Eltis SlaveVoyages'!CV230+'1 - Eltis SlaveVoyages'!CX230+'1 - Eltis SlaveVoyages'!CZ230+'1 - Eltis SlaveVoyages'!DB230+'1 - Eltis SlaveVoyages'!DD230+'1 - Eltis SlaveVoyages'!DF230+'1 - Eltis SlaveVoyages'!DH230+'1 - Eltis SlaveVoyages'!DJ230+'1 - Eltis SlaveVoyages'!DL230+'1 - Eltis SlaveVoyages'!DN230+'1 - Eltis SlaveVoyages'!DP230+'1 - Eltis SlaveVoyages'!DR230+'1 - Eltis SlaveVoyages'!DT230+'1 - Eltis SlaveVoyages'!DV230+'1 - Eltis SlaveVoyages'!DX230+'1 - Eltis SlaveVoyages'!DZ230+'1 - Eltis SlaveVoyages'!EB230+'1 - Eltis SlaveVoyages'!ED230+'1 - Eltis SlaveVoyages'!EF230+'1 - Eltis SlaveVoyages'!EH230+'1 - Eltis SlaveVoyages'!EJ230+'1 - Eltis SlaveVoyages'!FP230+'1 - Eltis SlaveVoyages'!FT230+'1 - Eltis SlaveVoyages'!FV230</f>
        <v>0</v>
      </c>
      <c r="V230" s="8">
        <f>'1 - Eltis SlaveVoyages'!BS230+'1 - Eltis SlaveVoyages'!BU230+'1 - Eltis SlaveVoyages'!BW230+'1 - Eltis SlaveVoyages'!CG230+'1 - Eltis SlaveVoyages'!CI230+'1 - Eltis SlaveVoyages'!CK230+'1 - Eltis SlaveVoyages'!CM230+'1 - Eltis SlaveVoyages'!CO230+'1 - Eltis SlaveVoyages'!CQ230+'1 - Eltis SlaveVoyages'!CS230+'1 - Eltis SlaveVoyages'!CU230+'1 - Eltis SlaveVoyages'!CW230+'1 - Eltis SlaveVoyages'!CY230+'1 - Eltis SlaveVoyages'!DA230+'1 - Eltis SlaveVoyages'!DC230+'1 - Eltis SlaveVoyages'!DE230+'1 - Eltis SlaveVoyages'!DG230+'1 - Eltis SlaveVoyages'!DI230+'1 - Eltis SlaveVoyages'!DK230+'1 - Eltis SlaveVoyages'!DM230+'1 - Eltis SlaveVoyages'!DO230+'1 - Eltis SlaveVoyages'!DQ230+'1 - Eltis SlaveVoyages'!DS230+'1 - Eltis SlaveVoyages'!DU230+'1 - Eltis SlaveVoyages'!DW230+'1 - Eltis SlaveVoyages'!DY230+'1 - Eltis SlaveVoyages'!EA230+'1 - Eltis SlaveVoyages'!EC230+'1 - Eltis SlaveVoyages'!EE230+'1 - Eltis SlaveVoyages'!EG230+'1 - Eltis SlaveVoyages'!EI230+'1 - Eltis SlaveVoyages'!EK230+'1 - Eltis SlaveVoyages'!FQ230+'1 - Eltis SlaveVoyages'!FU230+'1 - Eltis SlaveVoyages'!FW230</f>
        <v>0</v>
      </c>
      <c r="AE230" s="11">
        <f t="shared" si="129"/>
        <v>0</v>
      </c>
      <c r="AG230" s="51">
        <f t="shared" si="130"/>
        <v>0</v>
      </c>
      <c r="AH230" s="52">
        <f t="shared" si="131"/>
        <v>0</v>
      </c>
      <c r="AI230" s="52">
        <f t="shared" si="132"/>
        <v>0</v>
      </c>
      <c r="AJ230" s="52">
        <f t="shared" si="133"/>
        <v>0</v>
      </c>
      <c r="AK230" s="52">
        <f t="shared" si="134"/>
        <v>0</v>
      </c>
      <c r="AL230" s="52">
        <f t="shared" si="135"/>
        <v>0</v>
      </c>
      <c r="AM230" s="52">
        <f t="shared" si="136"/>
        <v>0</v>
      </c>
      <c r="AN230" s="52">
        <f t="shared" si="137"/>
        <v>0</v>
      </c>
      <c r="AO230" s="52">
        <f t="shared" si="138"/>
        <v>0</v>
      </c>
      <c r="AP230" s="52">
        <f t="shared" si="139"/>
        <v>0</v>
      </c>
      <c r="AQ230" s="52">
        <f t="shared" si="140"/>
        <v>0</v>
      </c>
      <c r="AR230" s="56">
        <f t="shared" si="141"/>
        <v>0</v>
      </c>
      <c r="AT230" s="8" t="str">
        <f>IF('4 - Prijzen'!O234&gt;0,'4 - Prijzen'!O234,"")</f>
        <v/>
      </c>
      <c r="AU230" s="8" t="str">
        <f>IF('4 - Prijzen'!P234&gt;0,'4 - Prijzen'!P234,"")</f>
        <v/>
      </c>
      <c r="AV230" s="8" t="str">
        <f>IF('4 - Prijzen'!BC234&gt;0,'4 - Prijzen'!BC234,"")</f>
        <v/>
      </c>
      <c r="AW230" s="8" t="str">
        <f>IF('4 - Prijzen'!BD234&gt;0,'4 - Prijzen'!BD234,"")</f>
        <v/>
      </c>
      <c r="AY230" s="8" t="str">
        <f>IF('4 - Prijzen'!BF234&gt;0,'4 - Prijzen'!BF234,"")</f>
        <v/>
      </c>
      <c r="AZ230" s="8" t="str">
        <f>IF('4 - Prijzen'!BG234&gt;0,'4 - Prijzen'!BG234,"")</f>
        <v/>
      </c>
      <c r="BA230" s="8" t="str">
        <f>IF('4 - Prijzen'!BV234&gt;0,'4 - Prijzen'!BV234,"")</f>
        <v/>
      </c>
      <c r="BB230" s="8" t="str">
        <f>IF('4 - Prijzen'!BW234&gt;0,'4 - Prijzen'!BW234,"")</f>
        <v/>
      </c>
      <c r="CN230">
        <f t="shared" si="145"/>
        <v>90</v>
      </c>
      <c r="CO230">
        <f t="shared" si="145"/>
        <v>110</v>
      </c>
      <c r="CP230" s="8">
        <f t="shared" si="146"/>
        <v>0</v>
      </c>
      <c r="CQ230" s="8">
        <f t="shared" si="147"/>
        <v>0</v>
      </c>
    </row>
    <row r="231" spans="1:95" x14ac:dyDescent="0.25">
      <c r="A231">
        <v>1823</v>
      </c>
      <c r="B231" s="8">
        <f>'2 - Eltis SlaveAssessment'!BX231</f>
        <v>0</v>
      </c>
      <c r="C231" s="8">
        <f>'2 - Eltis SlaveAssessment'!BY231</f>
        <v>0</v>
      </c>
      <c r="D231" s="8">
        <f>'2 - Eltis SlaveAssessment'!AT231</f>
        <v>0</v>
      </c>
      <c r="E231" s="8">
        <f>'2 - Eltis SlaveAssessment'!AU231</f>
        <v>0</v>
      </c>
      <c r="F231" s="8">
        <f>'2 - Eltis SlaveAssessment'!AV231</f>
        <v>0</v>
      </c>
      <c r="G231" s="8">
        <f>'2 - Eltis SlaveAssessment'!AW231</f>
        <v>0</v>
      </c>
      <c r="H231" s="8">
        <f>'2 - Eltis SlaveAssessment'!BJ231+'2 - Eltis SlaveAssessment'!BL231+'2 - Eltis SlaveAssessment'!BN231+'2 - Eltis SlaveAssessment'!BP231+'2 - Eltis SlaveAssessment'!BR231</f>
        <v>0</v>
      </c>
      <c r="I231" s="8">
        <f>'2 - Eltis SlaveAssessment'!BK231+'2 - Eltis SlaveAssessment'!BM231+'2 - Eltis SlaveAssessment'!BO231+'2 - Eltis SlaveAssessment'!BQ231+'2 - Eltis SlaveAssessment'!BS231</f>
        <v>0</v>
      </c>
      <c r="J231" s="8">
        <f>'2 - Eltis SlaveAssessment'!N231+'2 - Eltis SlaveAssessment'!P231+'2 - Eltis SlaveAssessment'!R231+'2 - Eltis SlaveAssessment'!T231+'2 - Eltis SlaveAssessment'!V231+'2 - Eltis SlaveAssessment'!X231+'2 - Eltis SlaveAssessment'!Z231+'2 - Eltis SlaveAssessment'!AB231+'2 - Eltis SlaveAssessment'!AD231+'2 - Eltis SlaveAssessment'!AF231+'2 - Eltis SlaveAssessment'!AH231+'2 - Eltis SlaveAssessment'!AJ231+'2 - Eltis SlaveAssessment'!AL231+'2 - Eltis SlaveAssessment'!AN231+'2 - Eltis SlaveAssessment'!AP231+'2 - Eltis SlaveAssessment'!AR231+'2 - Eltis SlaveAssessment'!AX231+'2 - Eltis SlaveAssessment'!AZ231+'2 - Eltis SlaveAssessment'!BB231+'2 - Eltis SlaveAssessment'!BD231+'2 - Eltis SlaveAssessment'!BF231+'2 - Eltis SlaveAssessment'!BH231</f>
        <v>0</v>
      </c>
      <c r="K231" s="8">
        <f>'2 - Eltis SlaveAssessment'!O231+'2 - Eltis SlaveAssessment'!Q231+'2 - Eltis SlaveAssessment'!S231+'2 - Eltis SlaveAssessment'!U231+'2 - Eltis SlaveAssessment'!W231+'2 - Eltis SlaveAssessment'!Y231+'2 - Eltis SlaveAssessment'!AA231+'2 - Eltis SlaveAssessment'!AC231+'2 - Eltis SlaveAssessment'!AE231+'2 - Eltis SlaveAssessment'!AG231+'2 - Eltis SlaveAssessment'!AI231+'2 - Eltis SlaveAssessment'!AK231+'2 - Eltis SlaveAssessment'!AM231+'2 - Eltis SlaveAssessment'!AO231+'2 - Eltis SlaveAssessment'!AQ231+'2 - Eltis SlaveAssessment'!AS231+'2 - Eltis SlaveAssessment'!AY231+'2 - Eltis SlaveAssessment'!BA231+'2 - Eltis SlaveAssessment'!BC231+'2 - Eltis SlaveAssessment'!BE231+'2 - Eltis SlaveAssessment'!BG231+'2 - Eltis SlaveAssessment'!BI231</f>
        <v>0</v>
      </c>
      <c r="M231" s="8">
        <f>'1 - Eltis SlaveVoyages'!GF231</f>
        <v>0</v>
      </c>
      <c r="N231" s="8">
        <f>'1 - Eltis SlaveVoyages'!GG231</f>
        <v>0</v>
      </c>
      <c r="O231" s="8">
        <f>'1 - Eltis SlaveVoyages'!BZ231</f>
        <v>0</v>
      </c>
      <c r="P231" s="8">
        <f>'1 - Eltis SlaveVoyages'!CA231</f>
        <v>0</v>
      </c>
      <c r="Q231" s="8">
        <f>'1 - Eltis SlaveVoyages'!CB231</f>
        <v>0</v>
      </c>
      <c r="R231" s="8">
        <f>'1 - Eltis SlaveVoyages'!CC231</f>
        <v>0</v>
      </c>
      <c r="S231" s="8">
        <f>'1 - Eltis SlaveVoyages'!EL231+'1 - Eltis SlaveVoyages'!EN231+'1 - Eltis SlaveVoyages'!EP231+'1 - Eltis SlaveVoyages'!ER231+'1 - Eltis SlaveVoyages'!ET231</f>
        <v>0</v>
      </c>
      <c r="T231" s="8">
        <f>'1 - Eltis SlaveVoyages'!EM231+'1 - Eltis SlaveVoyages'!EO231+'1 - Eltis SlaveVoyages'!EQ231+'1 - Eltis SlaveVoyages'!ES231+'1 - Eltis SlaveVoyages'!EU231</f>
        <v>0</v>
      </c>
      <c r="U231" s="8">
        <f>'1 - Eltis SlaveVoyages'!BR231+'1 - Eltis SlaveVoyages'!BT231+'1 - Eltis SlaveVoyages'!BV231+'1 - Eltis SlaveVoyages'!CF231+'1 - Eltis SlaveVoyages'!CH231+'1 - Eltis SlaveVoyages'!CJ231+'1 - Eltis SlaveVoyages'!CL231+'1 - Eltis SlaveVoyages'!CN231+'1 - Eltis SlaveVoyages'!CP231+'1 - Eltis SlaveVoyages'!CR231+'1 - Eltis SlaveVoyages'!CT231+'1 - Eltis SlaveVoyages'!CV231+'1 - Eltis SlaveVoyages'!CX231+'1 - Eltis SlaveVoyages'!CZ231+'1 - Eltis SlaveVoyages'!DB231+'1 - Eltis SlaveVoyages'!DD231+'1 - Eltis SlaveVoyages'!DF231+'1 - Eltis SlaveVoyages'!DH231+'1 - Eltis SlaveVoyages'!DJ231+'1 - Eltis SlaveVoyages'!DL231+'1 - Eltis SlaveVoyages'!DN231+'1 - Eltis SlaveVoyages'!DP231+'1 - Eltis SlaveVoyages'!DR231+'1 - Eltis SlaveVoyages'!DT231+'1 - Eltis SlaveVoyages'!DV231+'1 - Eltis SlaveVoyages'!DX231+'1 - Eltis SlaveVoyages'!DZ231+'1 - Eltis SlaveVoyages'!EB231+'1 - Eltis SlaveVoyages'!ED231+'1 - Eltis SlaveVoyages'!EF231+'1 - Eltis SlaveVoyages'!EH231+'1 - Eltis SlaveVoyages'!EJ231+'1 - Eltis SlaveVoyages'!FP231+'1 - Eltis SlaveVoyages'!FT231+'1 - Eltis SlaveVoyages'!FV231</f>
        <v>0</v>
      </c>
      <c r="V231" s="8">
        <f>'1 - Eltis SlaveVoyages'!BS231+'1 - Eltis SlaveVoyages'!BU231+'1 - Eltis SlaveVoyages'!BW231+'1 - Eltis SlaveVoyages'!CG231+'1 - Eltis SlaveVoyages'!CI231+'1 - Eltis SlaveVoyages'!CK231+'1 - Eltis SlaveVoyages'!CM231+'1 - Eltis SlaveVoyages'!CO231+'1 - Eltis SlaveVoyages'!CQ231+'1 - Eltis SlaveVoyages'!CS231+'1 - Eltis SlaveVoyages'!CU231+'1 - Eltis SlaveVoyages'!CW231+'1 - Eltis SlaveVoyages'!CY231+'1 - Eltis SlaveVoyages'!DA231+'1 - Eltis SlaveVoyages'!DC231+'1 - Eltis SlaveVoyages'!DE231+'1 - Eltis SlaveVoyages'!DG231+'1 - Eltis SlaveVoyages'!DI231+'1 - Eltis SlaveVoyages'!DK231+'1 - Eltis SlaveVoyages'!DM231+'1 - Eltis SlaveVoyages'!DO231+'1 - Eltis SlaveVoyages'!DQ231+'1 - Eltis SlaveVoyages'!DS231+'1 - Eltis SlaveVoyages'!DU231+'1 - Eltis SlaveVoyages'!DW231+'1 - Eltis SlaveVoyages'!DY231+'1 - Eltis SlaveVoyages'!EA231+'1 - Eltis SlaveVoyages'!EC231+'1 - Eltis SlaveVoyages'!EE231+'1 - Eltis SlaveVoyages'!EG231+'1 - Eltis SlaveVoyages'!EI231+'1 - Eltis SlaveVoyages'!EK231+'1 - Eltis SlaveVoyages'!FQ231+'1 - Eltis SlaveVoyages'!FU231+'1 - Eltis SlaveVoyages'!FW231</f>
        <v>0</v>
      </c>
      <c r="AE231" s="11">
        <f t="shared" si="129"/>
        <v>0</v>
      </c>
      <c r="AG231" s="51">
        <f t="shared" si="130"/>
        <v>0</v>
      </c>
      <c r="AH231" s="52">
        <f t="shared" si="131"/>
        <v>0</v>
      </c>
      <c r="AI231" s="52">
        <f t="shared" si="132"/>
        <v>0</v>
      </c>
      <c r="AJ231" s="52">
        <f t="shared" si="133"/>
        <v>0</v>
      </c>
      <c r="AK231" s="52">
        <f t="shared" si="134"/>
        <v>0</v>
      </c>
      <c r="AL231" s="52">
        <f t="shared" si="135"/>
        <v>0</v>
      </c>
      <c r="AM231" s="52">
        <f t="shared" si="136"/>
        <v>0</v>
      </c>
      <c r="AN231" s="52">
        <f t="shared" si="137"/>
        <v>0</v>
      </c>
      <c r="AO231" s="52">
        <f t="shared" si="138"/>
        <v>0</v>
      </c>
      <c r="AP231" s="52">
        <f t="shared" si="139"/>
        <v>0</v>
      </c>
      <c r="AQ231" s="52">
        <f t="shared" si="140"/>
        <v>0</v>
      </c>
      <c r="AR231" s="56">
        <f t="shared" si="141"/>
        <v>0</v>
      </c>
      <c r="AT231" s="8" t="str">
        <f>IF('4 - Prijzen'!O235&gt;0,'4 - Prijzen'!O235,"")</f>
        <v/>
      </c>
      <c r="AU231" s="8" t="str">
        <f>IF('4 - Prijzen'!P235&gt;0,'4 - Prijzen'!P235,"")</f>
        <v/>
      </c>
      <c r="AV231" s="8" t="str">
        <f>IF('4 - Prijzen'!BC235&gt;0,'4 - Prijzen'!BC235,"")</f>
        <v/>
      </c>
      <c r="AW231" s="8" t="str">
        <f>IF('4 - Prijzen'!BD235&gt;0,'4 - Prijzen'!BD235,"")</f>
        <v/>
      </c>
      <c r="AY231" s="8" t="str">
        <f>IF('4 - Prijzen'!BF235&gt;0,'4 - Prijzen'!BF235,"")</f>
        <v/>
      </c>
      <c r="AZ231" s="8" t="str">
        <f>IF('4 - Prijzen'!BG235&gt;0,'4 - Prijzen'!BG235,"")</f>
        <v/>
      </c>
      <c r="BA231" s="8" t="str">
        <f>IF('4 - Prijzen'!BV235&gt;0,'4 - Prijzen'!BV235,"")</f>
        <v/>
      </c>
      <c r="BB231" s="8" t="str">
        <f>IF('4 - Prijzen'!BW235&gt;0,'4 - Prijzen'!BW235,"")</f>
        <v/>
      </c>
      <c r="CN231">
        <f t="shared" si="145"/>
        <v>90</v>
      </c>
      <c r="CO231">
        <f t="shared" si="145"/>
        <v>110</v>
      </c>
      <c r="CP231" s="8">
        <f t="shared" si="146"/>
        <v>0</v>
      </c>
      <c r="CQ231" s="8">
        <f t="shared" si="147"/>
        <v>0</v>
      </c>
    </row>
    <row r="232" spans="1:95" x14ac:dyDescent="0.25">
      <c r="A232">
        <v>1824</v>
      </c>
      <c r="B232" s="8">
        <f>'2 - Eltis SlaveAssessment'!BX232</f>
        <v>0</v>
      </c>
      <c r="C232" s="8">
        <f>'2 - Eltis SlaveAssessment'!BY232</f>
        <v>0</v>
      </c>
      <c r="D232" s="8">
        <f>'2 - Eltis SlaveAssessment'!AT232</f>
        <v>0</v>
      </c>
      <c r="E232" s="8">
        <f>'2 - Eltis SlaveAssessment'!AU232</f>
        <v>0</v>
      </c>
      <c r="F232" s="8">
        <f>'2 - Eltis SlaveAssessment'!AV232</f>
        <v>0</v>
      </c>
      <c r="G232" s="8">
        <f>'2 - Eltis SlaveAssessment'!AW232</f>
        <v>0</v>
      </c>
      <c r="H232" s="8">
        <f>'2 - Eltis SlaveAssessment'!BJ232+'2 - Eltis SlaveAssessment'!BL232+'2 - Eltis SlaveAssessment'!BN232+'2 - Eltis SlaveAssessment'!BP232+'2 - Eltis SlaveAssessment'!BR232</f>
        <v>0</v>
      </c>
      <c r="I232" s="8">
        <f>'2 - Eltis SlaveAssessment'!BK232+'2 - Eltis SlaveAssessment'!BM232+'2 - Eltis SlaveAssessment'!BO232+'2 - Eltis SlaveAssessment'!BQ232+'2 - Eltis SlaveAssessment'!BS232</f>
        <v>0</v>
      </c>
      <c r="J232" s="8">
        <f>'2 - Eltis SlaveAssessment'!N232+'2 - Eltis SlaveAssessment'!P232+'2 - Eltis SlaveAssessment'!R232+'2 - Eltis SlaveAssessment'!T232+'2 - Eltis SlaveAssessment'!V232+'2 - Eltis SlaveAssessment'!X232+'2 - Eltis SlaveAssessment'!Z232+'2 - Eltis SlaveAssessment'!AB232+'2 - Eltis SlaveAssessment'!AD232+'2 - Eltis SlaveAssessment'!AF232+'2 - Eltis SlaveAssessment'!AH232+'2 - Eltis SlaveAssessment'!AJ232+'2 - Eltis SlaveAssessment'!AL232+'2 - Eltis SlaveAssessment'!AN232+'2 - Eltis SlaveAssessment'!AP232+'2 - Eltis SlaveAssessment'!AR232+'2 - Eltis SlaveAssessment'!AX232+'2 - Eltis SlaveAssessment'!AZ232+'2 - Eltis SlaveAssessment'!BB232+'2 - Eltis SlaveAssessment'!BD232+'2 - Eltis SlaveAssessment'!BF232+'2 - Eltis SlaveAssessment'!BH232</f>
        <v>0</v>
      </c>
      <c r="K232" s="8">
        <f>'2 - Eltis SlaveAssessment'!O232+'2 - Eltis SlaveAssessment'!Q232+'2 - Eltis SlaveAssessment'!S232+'2 - Eltis SlaveAssessment'!U232+'2 - Eltis SlaveAssessment'!W232+'2 - Eltis SlaveAssessment'!Y232+'2 - Eltis SlaveAssessment'!AA232+'2 - Eltis SlaveAssessment'!AC232+'2 - Eltis SlaveAssessment'!AE232+'2 - Eltis SlaveAssessment'!AG232+'2 - Eltis SlaveAssessment'!AI232+'2 - Eltis SlaveAssessment'!AK232+'2 - Eltis SlaveAssessment'!AM232+'2 - Eltis SlaveAssessment'!AO232+'2 - Eltis SlaveAssessment'!AQ232+'2 - Eltis SlaveAssessment'!AS232+'2 - Eltis SlaveAssessment'!AY232+'2 - Eltis SlaveAssessment'!BA232+'2 - Eltis SlaveAssessment'!BC232+'2 - Eltis SlaveAssessment'!BE232+'2 - Eltis SlaveAssessment'!BG232+'2 - Eltis SlaveAssessment'!BI232</f>
        <v>0</v>
      </c>
      <c r="M232" s="8">
        <f>'1 - Eltis SlaveVoyages'!GF232</f>
        <v>0</v>
      </c>
      <c r="N232" s="8">
        <f>'1 - Eltis SlaveVoyages'!GG232</f>
        <v>0</v>
      </c>
      <c r="O232" s="8">
        <f>'1 - Eltis SlaveVoyages'!BZ232</f>
        <v>0</v>
      </c>
      <c r="P232" s="8">
        <f>'1 - Eltis SlaveVoyages'!CA232</f>
        <v>0</v>
      </c>
      <c r="Q232" s="8">
        <f>'1 - Eltis SlaveVoyages'!CB232</f>
        <v>0</v>
      </c>
      <c r="R232" s="8">
        <f>'1 - Eltis SlaveVoyages'!CC232</f>
        <v>0</v>
      </c>
      <c r="S232" s="8">
        <f>'1 - Eltis SlaveVoyages'!EL232+'1 - Eltis SlaveVoyages'!EN232+'1 - Eltis SlaveVoyages'!EP232+'1 - Eltis SlaveVoyages'!ER232+'1 - Eltis SlaveVoyages'!ET232</f>
        <v>0</v>
      </c>
      <c r="T232" s="8">
        <f>'1 - Eltis SlaveVoyages'!EM232+'1 - Eltis SlaveVoyages'!EO232+'1 - Eltis SlaveVoyages'!EQ232+'1 - Eltis SlaveVoyages'!ES232+'1 - Eltis SlaveVoyages'!EU232</f>
        <v>0</v>
      </c>
      <c r="U232" s="8">
        <f>'1 - Eltis SlaveVoyages'!BR232+'1 - Eltis SlaveVoyages'!BT232+'1 - Eltis SlaveVoyages'!BV232+'1 - Eltis SlaveVoyages'!CF232+'1 - Eltis SlaveVoyages'!CH232+'1 - Eltis SlaveVoyages'!CJ232+'1 - Eltis SlaveVoyages'!CL232+'1 - Eltis SlaveVoyages'!CN232+'1 - Eltis SlaveVoyages'!CP232+'1 - Eltis SlaveVoyages'!CR232+'1 - Eltis SlaveVoyages'!CT232+'1 - Eltis SlaveVoyages'!CV232+'1 - Eltis SlaveVoyages'!CX232+'1 - Eltis SlaveVoyages'!CZ232+'1 - Eltis SlaveVoyages'!DB232+'1 - Eltis SlaveVoyages'!DD232+'1 - Eltis SlaveVoyages'!DF232+'1 - Eltis SlaveVoyages'!DH232+'1 - Eltis SlaveVoyages'!DJ232+'1 - Eltis SlaveVoyages'!DL232+'1 - Eltis SlaveVoyages'!DN232+'1 - Eltis SlaveVoyages'!DP232+'1 - Eltis SlaveVoyages'!DR232+'1 - Eltis SlaveVoyages'!DT232+'1 - Eltis SlaveVoyages'!DV232+'1 - Eltis SlaveVoyages'!DX232+'1 - Eltis SlaveVoyages'!DZ232+'1 - Eltis SlaveVoyages'!EB232+'1 - Eltis SlaveVoyages'!ED232+'1 - Eltis SlaveVoyages'!EF232+'1 - Eltis SlaveVoyages'!EH232+'1 - Eltis SlaveVoyages'!EJ232+'1 - Eltis SlaveVoyages'!FP232+'1 - Eltis SlaveVoyages'!FT232+'1 - Eltis SlaveVoyages'!FV232</f>
        <v>0</v>
      </c>
      <c r="V232" s="8">
        <f>'1 - Eltis SlaveVoyages'!BS232+'1 - Eltis SlaveVoyages'!BU232+'1 - Eltis SlaveVoyages'!BW232+'1 - Eltis SlaveVoyages'!CG232+'1 - Eltis SlaveVoyages'!CI232+'1 - Eltis SlaveVoyages'!CK232+'1 - Eltis SlaveVoyages'!CM232+'1 - Eltis SlaveVoyages'!CO232+'1 - Eltis SlaveVoyages'!CQ232+'1 - Eltis SlaveVoyages'!CS232+'1 - Eltis SlaveVoyages'!CU232+'1 - Eltis SlaveVoyages'!CW232+'1 - Eltis SlaveVoyages'!CY232+'1 - Eltis SlaveVoyages'!DA232+'1 - Eltis SlaveVoyages'!DC232+'1 - Eltis SlaveVoyages'!DE232+'1 - Eltis SlaveVoyages'!DG232+'1 - Eltis SlaveVoyages'!DI232+'1 - Eltis SlaveVoyages'!DK232+'1 - Eltis SlaveVoyages'!DM232+'1 - Eltis SlaveVoyages'!DO232+'1 - Eltis SlaveVoyages'!DQ232+'1 - Eltis SlaveVoyages'!DS232+'1 - Eltis SlaveVoyages'!DU232+'1 - Eltis SlaveVoyages'!DW232+'1 - Eltis SlaveVoyages'!DY232+'1 - Eltis SlaveVoyages'!EA232+'1 - Eltis SlaveVoyages'!EC232+'1 - Eltis SlaveVoyages'!EE232+'1 - Eltis SlaveVoyages'!EG232+'1 - Eltis SlaveVoyages'!EI232+'1 - Eltis SlaveVoyages'!EK232+'1 - Eltis SlaveVoyages'!FQ232+'1 - Eltis SlaveVoyages'!FU232+'1 - Eltis SlaveVoyages'!FW232</f>
        <v>0</v>
      </c>
      <c r="AE232" s="11">
        <f t="shared" si="129"/>
        <v>0</v>
      </c>
      <c r="AG232" s="51">
        <f t="shared" si="130"/>
        <v>0</v>
      </c>
      <c r="AH232" s="52">
        <f t="shared" si="131"/>
        <v>0</v>
      </c>
      <c r="AI232" s="52">
        <f t="shared" si="132"/>
        <v>0</v>
      </c>
      <c r="AJ232" s="52">
        <f t="shared" si="133"/>
        <v>0</v>
      </c>
      <c r="AK232" s="52">
        <f t="shared" si="134"/>
        <v>0</v>
      </c>
      <c r="AL232" s="52">
        <f t="shared" si="135"/>
        <v>0</v>
      </c>
      <c r="AM232" s="52">
        <f t="shared" si="136"/>
        <v>0</v>
      </c>
      <c r="AN232" s="52">
        <f t="shared" si="137"/>
        <v>0</v>
      </c>
      <c r="AO232" s="52">
        <f t="shared" si="138"/>
        <v>0</v>
      </c>
      <c r="AP232" s="52">
        <f t="shared" si="139"/>
        <v>0</v>
      </c>
      <c r="AQ232" s="52">
        <f t="shared" si="140"/>
        <v>0</v>
      </c>
      <c r="AR232" s="56">
        <f t="shared" si="141"/>
        <v>0</v>
      </c>
      <c r="AT232" s="8" t="str">
        <f>IF('4 - Prijzen'!O236&gt;0,'4 - Prijzen'!O236,"")</f>
        <v/>
      </c>
      <c r="AU232" s="8" t="str">
        <f>IF('4 - Prijzen'!P236&gt;0,'4 - Prijzen'!P236,"")</f>
        <v/>
      </c>
      <c r="AV232" s="8" t="str">
        <f>IF('4 - Prijzen'!BC236&gt;0,'4 - Prijzen'!BC236,"")</f>
        <v/>
      </c>
      <c r="AW232" s="8" t="str">
        <f>IF('4 - Prijzen'!BD236&gt;0,'4 - Prijzen'!BD236,"")</f>
        <v/>
      </c>
      <c r="AY232" s="8" t="str">
        <f>IF('4 - Prijzen'!BF236&gt;0,'4 - Prijzen'!BF236,"")</f>
        <v/>
      </c>
      <c r="AZ232" s="8" t="str">
        <f>IF('4 - Prijzen'!BG236&gt;0,'4 - Prijzen'!BG236,"")</f>
        <v/>
      </c>
      <c r="BA232" s="8" t="str">
        <f>IF('4 - Prijzen'!BV236&gt;0,'4 - Prijzen'!BV236,"")</f>
        <v/>
      </c>
      <c r="BB232" s="8" t="str">
        <f>IF('4 - Prijzen'!BW236&gt;0,'4 - Prijzen'!BW236,"")</f>
        <v/>
      </c>
      <c r="CN232">
        <f t="shared" si="145"/>
        <v>90</v>
      </c>
      <c r="CO232">
        <f t="shared" si="145"/>
        <v>110</v>
      </c>
      <c r="CP232" s="8">
        <f t="shared" si="146"/>
        <v>0</v>
      </c>
      <c r="CQ232" s="8">
        <f t="shared" si="147"/>
        <v>0</v>
      </c>
    </row>
    <row r="233" spans="1:95" x14ac:dyDescent="0.25">
      <c r="A233">
        <v>1825</v>
      </c>
      <c r="B233" s="8">
        <f>'2 - Eltis SlaveAssessment'!BX233</f>
        <v>150</v>
      </c>
      <c r="C233" s="8">
        <f>'2 - Eltis SlaveAssessment'!BY233</f>
        <v>135</v>
      </c>
      <c r="D233" s="8">
        <f>'2 - Eltis SlaveAssessment'!AT233</f>
        <v>0</v>
      </c>
      <c r="E233" s="8">
        <f>'2 - Eltis SlaveAssessment'!AU233</f>
        <v>0</v>
      </c>
      <c r="F233" s="8">
        <f>'2 - Eltis SlaveAssessment'!AV233</f>
        <v>150</v>
      </c>
      <c r="G233" s="8">
        <f>'2 - Eltis SlaveAssessment'!AW233</f>
        <v>135</v>
      </c>
      <c r="H233" s="8">
        <f>'2 - Eltis SlaveAssessment'!BJ233+'2 - Eltis SlaveAssessment'!BL233+'2 - Eltis SlaveAssessment'!BN233+'2 - Eltis SlaveAssessment'!BP233+'2 - Eltis SlaveAssessment'!BR233</f>
        <v>0</v>
      </c>
      <c r="I233" s="8">
        <f>'2 - Eltis SlaveAssessment'!BK233+'2 - Eltis SlaveAssessment'!BM233+'2 - Eltis SlaveAssessment'!BO233+'2 - Eltis SlaveAssessment'!BQ233+'2 - Eltis SlaveAssessment'!BS233</f>
        <v>0</v>
      </c>
      <c r="J233" s="8">
        <f>'2 - Eltis SlaveAssessment'!N233+'2 - Eltis SlaveAssessment'!P233+'2 - Eltis SlaveAssessment'!R233+'2 - Eltis SlaveAssessment'!T233+'2 - Eltis SlaveAssessment'!V233+'2 - Eltis SlaveAssessment'!X233+'2 - Eltis SlaveAssessment'!Z233+'2 - Eltis SlaveAssessment'!AB233+'2 - Eltis SlaveAssessment'!AD233+'2 - Eltis SlaveAssessment'!AF233+'2 - Eltis SlaveAssessment'!AH233+'2 - Eltis SlaveAssessment'!AJ233+'2 - Eltis SlaveAssessment'!AL233+'2 - Eltis SlaveAssessment'!AN233+'2 - Eltis SlaveAssessment'!AP233+'2 - Eltis SlaveAssessment'!AR233+'2 - Eltis SlaveAssessment'!AX233+'2 - Eltis SlaveAssessment'!AZ233+'2 - Eltis SlaveAssessment'!BB233+'2 - Eltis SlaveAssessment'!BD233+'2 - Eltis SlaveAssessment'!BF233+'2 - Eltis SlaveAssessment'!BH233</f>
        <v>0</v>
      </c>
      <c r="K233" s="8">
        <f>'2 - Eltis SlaveAssessment'!O233+'2 - Eltis SlaveAssessment'!Q233+'2 - Eltis SlaveAssessment'!S233+'2 - Eltis SlaveAssessment'!U233+'2 - Eltis SlaveAssessment'!W233+'2 - Eltis SlaveAssessment'!Y233+'2 - Eltis SlaveAssessment'!AA233+'2 - Eltis SlaveAssessment'!AC233+'2 - Eltis SlaveAssessment'!AE233+'2 - Eltis SlaveAssessment'!AG233+'2 - Eltis SlaveAssessment'!AI233+'2 - Eltis SlaveAssessment'!AK233+'2 - Eltis SlaveAssessment'!AM233+'2 - Eltis SlaveAssessment'!AO233+'2 - Eltis SlaveAssessment'!AQ233+'2 - Eltis SlaveAssessment'!AS233+'2 - Eltis SlaveAssessment'!AY233+'2 - Eltis SlaveAssessment'!BA233+'2 - Eltis SlaveAssessment'!BC233+'2 - Eltis SlaveAssessment'!BE233+'2 - Eltis SlaveAssessment'!BG233+'2 - Eltis SlaveAssessment'!BI233</f>
        <v>0</v>
      </c>
      <c r="M233" s="8">
        <f>'1 - Eltis SlaveVoyages'!GF233</f>
        <v>0</v>
      </c>
      <c r="N233" s="8">
        <f>'1 - Eltis SlaveVoyages'!GG233</f>
        <v>0</v>
      </c>
      <c r="O233" s="8">
        <f>'1 - Eltis SlaveVoyages'!BZ233</f>
        <v>0</v>
      </c>
      <c r="P233" s="8">
        <f>'1 - Eltis SlaveVoyages'!CA233</f>
        <v>0</v>
      </c>
      <c r="Q233" s="8">
        <f>'1 - Eltis SlaveVoyages'!CB233</f>
        <v>0</v>
      </c>
      <c r="R233" s="8">
        <f>'1 - Eltis SlaveVoyages'!CC233</f>
        <v>0</v>
      </c>
      <c r="S233" s="8">
        <f>'1 - Eltis SlaveVoyages'!EL233+'1 - Eltis SlaveVoyages'!EN233+'1 - Eltis SlaveVoyages'!EP233+'1 - Eltis SlaveVoyages'!ER233+'1 - Eltis SlaveVoyages'!ET233</f>
        <v>0</v>
      </c>
      <c r="T233" s="8">
        <f>'1 - Eltis SlaveVoyages'!EM233+'1 - Eltis SlaveVoyages'!EO233+'1 - Eltis SlaveVoyages'!EQ233+'1 - Eltis SlaveVoyages'!ES233+'1 - Eltis SlaveVoyages'!EU233</f>
        <v>0</v>
      </c>
      <c r="U233" s="8">
        <f>'1 - Eltis SlaveVoyages'!BR233+'1 - Eltis SlaveVoyages'!BT233+'1 - Eltis SlaveVoyages'!BV233+'1 - Eltis SlaveVoyages'!CF233+'1 - Eltis SlaveVoyages'!CH233+'1 - Eltis SlaveVoyages'!CJ233+'1 - Eltis SlaveVoyages'!CL233+'1 - Eltis SlaveVoyages'!CN233+'1 - Eltis SlaveVoyages'!CP233+'1 - Eltis SlaveVoyages'!CR233+'1 - Eltis SlaveVoyages'!CT233+'1 - Eltis SlaveVoyages'!CV233+'1 - Eltis SlaveVoyages'!CX233+'1 - Eltis SlaveVoyages'!CZ233+'1 - Eltis SlaveVoyages'!DB233+'1 - Eltis SlaveVoyages'!DD233+'1 - Eltis SlaveVoyages'!DF233+'1 - Eltis SlaveVoyages'!DH233+'1 - Eltis SlaveVoyages'!DJ233+'1 - Eltis SlaveVoyages'!DL233+'1 - Eltis SlaveVoyages'!DN233+'1 - Eltis SlaveVoyages'!DP233+'1 - Eltis SlaveVoyages'!DR233+'1 - Eltis SlaveVoyages'!DT233+'1 - Eltis SlaveVoyages'!DV233+'1 - Eltis SlaveVoyages'!DX233+'1 - Eltis SlaveVoyages'!DZ233+'1 - Eltis SlaveVoyages'!EB233+'1 - Eltis SlaveVoyages'!ED233+'1 - Eltis SlaveVoyages'!EF233+'1 - Eltis SlaveVoyages'!EH233+'1 - Eltis SlaveVoyages'!EJ233+'1 - Eltis SlaveVoyages'!FP233+'1 - Eltis SlaveVoyages'!FT233+'1 - Eltis SlaveVoyages'!FV233</f>
        <v>0</v>
      </c>
      <c r="V233" s="8">
        <f>'1 - Eltis SlaveVoyages'!BS233+'1 - Eltis SlaveVoyages'!BU233+'1 - Eltis SlaveVoyages'!BW233+'1 - Eltis SlaveVoyages'!CG233+'1 - Eltis SlaveVoyages'!CI233+'1 - Eltis SlaveVoyages'!CK233+'1 - Eltis SlaveVoyages'!CM233+'1 - Eltis SlaveVoyages'!CO233+'1 - Eltis SlaveVoyages'!CQ233+'1 - Eltis SlaveVoyages'!CS233+'1 - Eltis SlaveVoyages'!CU233+'1 - Eltis SlaveVoyages'!CW233+'1 - Eltis SlaveVoyages'!CY233+'1 - Eltis SlaveVoyages'!DA233+'1 - Eltis SlaveVoyages'!DC233+'1 - Eltis SlaveVoyages'!DE233+'1 - Eltis SlaveVoyages'!DG233+'1 - Eltis SlaveVoyages'!DI233+'1 - Eltis SlaveVoyages'!DK233+'1 - Eltis SlaveVoyages'!DM233+'1 - Eltis SlaveVoyages'!DO233+'1 - Eltis SlaveVoyages'!DQ233+'1 - Eltis SlaveVoyages'!DS233+'1 - Eltis SlaveVoyages'!DU233+'1 - Eltis SlaveVoyages'!DW233+'1 - Eltis SlaveVoyages'!DY233+'1 - Eltis SlaveVoyages'!EA233+'1 - Eltis SlaveVoyages'!EC233+'1 - Eltis SlaveVoyages'!EE233+'1 - Eltis SlaveVoyages'!EG233+'1 - Eltis SlaveVoyages'!EI233+'1 - Eltis SlaveVoyages'!EK233+'1 - Eltis SlaveVoyages'!FQ233+'1 - Eltis SlaveVoyages'!FU233+'1 - Eltis SlaveVoyages'!FW233</f>
        <v>0</v>
      </c>
      <c r="AE233" s="11">
        <f t="shared" si="129"/>
        <v>0</v>
      </c>
      <c r="AG233" s="51">
        <f t="shared" si="130"/>
        <v>150</v>
      </c>
      <c r="AH233" s="52">
        <f t="shared" si="131"/>
        <v>135</v>
      </c>
      <c r="AI233" s="52">
        <f t="shared" si="132"/>
        <v>0</v>
      </c>
      <c r="AJ233" s="52">
        <f t="shared" si="133"/>
        <v>0</v>
      </c>
      <c r="AK233" s="52">
        <f t="shared" si="134"/>
        <v>150</v>
      </c>
      <c r="AL233" s="52">
        <f t="shared" si="135"/>
        <v>135</v>
      </c>
      <c r="AM233" s="52">
        <f t="shared" si="136"/>
        <v>0</v>
      </c>
      <c r="AN233" s="52">
        <f t="shared" si="137"/>
        <v>0</v>
      </c>
      <c r="AO233" s="52">
        <f t="shared" si="138"/>
        <v>0</v>
      </c>
      <c r="AP233" s="52">
        <f t="shared" si="139"/>
        <v>0</v>
      </c>
      <c r="AQ233" s="52">
        <f t="shared" si="140"/>
        <v>0</v>
      </c>
      <c r="AR233" s="56">
        <f t="shared" si="141"/>
        <v>0</v>
      </c>
      <c r="AT233" s="8" t="str">
        <f>IF('4 - Prijzen'!O237&gt;0,'4 - Prijzen'!O237,"")</f>
        <v/>
      </c>
      <c r="AU233" s="8" t="str">
        <f>IF('4 - Prijzen'!P237&gt;0,'4 - Prijzen'!P237,"")</f>
        <v/>
      </c>
      <c r="AV233" s="8" t="str">
        <f>IF('4 - Prijzen'!BC237&gt;0,'4 - Prijzen'!BC237,"")</f>
        <v/>
      </c>
      <c r="AW233" s="8" t="str">
        <f>IF('4 - Prijzen'!BD237&gt;0,'4 - Prijzen'!BD237,"")</f>
        <v/>
      </c>
      <c r="AY233" s="8" t="str">
        <f>IF('4 - Prijzen'!BF237&gt;0,'4 - Prijzen'!BF237,"")</f>
        <v/>
      </c>
      <c r="AZ233" s="8" t="str">
        <f>IF('4 - Prijzen'!BG237&gt;0,'4 - Prijzen'!BG237,"")</f>
        <v/>
      </c>
      <c r="BA233" s="8" t="str">
        <f>IF('4 - Prijzen'!BV237&gt;0,'4 - Prijzen'!BV237,"")</f>
        <v/>
      </c>
      <c r="BB233" s="8" t="str">
        <f>IF('4 - Prijzen'!BW237&gt;0,'4 - Prijzen'!BW237,"")</f>
        <v/>
      </c>
      <c r="CN233">
        <f t="shared" si="145"/>
        <v>90</v>
      </c>
      <c r="CO233">
        <f t="shared" si="145"/>
        <v>110</v>
      </c>
      <c r="CP233" s="8">
        <f t="shared" si="146"/>
        <v>13500</v>
      </c>
      <c r="CQ233" s="8">
        <f t="shared" si="147"/>
        <v>16500</v>
      </c>
    </row>
    <row r="234" spans="1:95" x14ac:dyDescent="0.25">
      <c r="A234">
        <v>1826</v>
      </c>
      <c r="B234" s="8">
        <f>'2 - Eltis SlaveAssessment'!BX234</f>
        <v>0</v>
      </c>
      <c r="C234" s="8">
        <f>'2 - Eltis SlaveAssessment'!BY234</f>
        <v>0</v>
      </c>
      <c r="D234" s="8">
        <f>'2 - Eltis SlaveAssessment'!AT234</f>
        <v>0</v>
      </c>
      <c r="E234" s="8">
        <f>'2 - Eltis SlaveAssessment'!AU234</f>
        <v>0</v>
      </c>
      <c r="F234" s="8">
        <f>'2 - Eltis SlaveAssessment'!AV234</f>
        <v>0</v>
      </c>
      <c r="G234" s="8">
        <f>'2 - Eltis SlaveAssessment'!AW234</f>
        <v>0</v>
      </c>
      <c r="H234" s="8">
        <f>'2 - Eltis SlaveAssessment'!BJ234+'2 - Eltis SlaveAssessment'!BL234+'2 - Eltis SlaveAssessment'!BN234+'2 - Eltis SlaveAssessment'!BP234+'2 - Eltis SlaveAssessment'!BR234</f>
        <v>0</v>
      </c>
      <c r="I234" s="8">
        <f>'2 - Eltis SlaveAssessment'!BK234+'2 - Eltis SlaveAssessment'!BM234+'2 - Eltis SlaveAssessment'!BO234+'2 - Eltis SlaveAssessment'!BQ234+'2 - Eltis SlaveAssessment'!BS234</f>
        <v>0</v>
      </c>
      <c r="J234" s="8">
        <f>'2 - Eltis SlaveAssessment'!N234+'2 - Eltis SlaveAssessment'!P234+'2 - Eltis SlaveAssessment'!R234+'2 - Eltis SlaveAssessment'!T234+'2 - Eltis SlaveAssessment'!V234+'2 - Eltis SlaveAssessment'!X234+'2 - Eltis SlaveAssessment'!Z234+'2 - Eltis SlaveAssessment'!AB234+'2 - Eltis SlaveAssessment'!AD234+'2 - Eltis SlaveAssessment'!AF234+'2 - Eltis SlaveAssessment'!AH234+'2 - Eltis SlaveAssessment'!AJ234+'2 - Eltis SlaveAssessment'!AL234+'2 - Eltis SlaveAssessment'!AN234+'2 - Eltis SlaveAssessment'!AP234+'2 - Eltis SlaveAssessment'!AR234+'2 - Eltis SlaveAssessment'!AX234+'2 - Eltis SlaveAssessment'!AZ234+'2 - Eltis SlaveAssessment'!BB234+'2 - Eltis SlaveAssessment'!BD234+'2 - Eltis SlaveAssessment'!BF234+'2 - Eltis SlaveAssessment'!BH234</f>
        <v>0</v>
      </c>
      <c r="K234" s="8">
        <f>'2 - Eltis SlaveAssessment'!O234+'2 - Eltis SlaveAssessment'!Q234+'2 - Eltis SlaveAssessment'!S234+'2 - Eltis SlaveAssessment'!U234+'2 - Eltis SlaveAssessment'!W234+'2 - Eltis SlaveAssessment'!Y234+'2 - Eltis SlaveAssessment'!AA234+'2 - Eltis SlaveAssessment'!AC234+'2 - Eltis SlaveAssessment'!AE234+'2 - Eltis SlaveAssessment'!AG234+'2 - Eltis SlaveAssessment'!AI234+'2 - Eltis SlaveAssessment'!AK234+'2 - Eltis SlaveAssessment'!AM234+'2 - Eltis SlaveAssessment'!AO234+'2 - Eltis SlaveAssessment'!AQ234+'2 - Eltis SlaveAssessment'!AS234+'2 - Eltis SlaveAssessment'!AY234+'2 - Eltis SlaveAssessment'!BA234+'2 - Eltis SlaveAssessment'!BC234+'2 - Eltis SlaveAssessment'!BE234+'2 - Eltis SlaveAssessment'!BG234+'2 - Eltis SlaveAssessment'!BI234</f>
        <v>0</v>
      </c>
      <c r="M234" s="8">
        <f>'1 - Eltis SlaveVoyages'!GF234</f>
        <v>0</v>
      </c>
      <c r="N234" s="8">
        <f>'1 - Eltis SlaveVoyages'!GG234</f>
        <v>0</v>
      </c>
      <c r="O234" s="8">
        <f>'1 - Eltis SlaveVoyages'!BZ234</f>
        <v>0</v>
      </c>
      <c r="P234" s="8">
        <f>'1 - Eltis SlaveVoyages'!CA234</f>
        <v>0</v>
      </c>
      <c r="Q234" s="8">
        <f>'1 - Eltis SlaveVoyages'!CB234</f>
        <v>0</v>
      </c>
      <c r="R234" s="8">
        <f>'1 - Eltis SlaveVoyages'!CC234</f>
        <v>0</v>
      </c>
      <c r="S234" s="8">
        <f>'1 - Eltis SlaveVoyages'!EL234+'1 - Eltis SlaveVoyages'!EN234+'1 - Eltis SlaveVoyages'!EP234+'1 - Eltis SlaveVoyages'!ER234+'1 - Eltis SlaveVoyages'!ET234</f>
        <v>0</v>
      </c>
      <c r="T234" s="8">
        <f>'1 - Eltis SlaveVoyages'!EM234+'1 - Eltis SlaveVoyages'!EO234+'1 - Eltis SlaveVoyages'!EQ234+'1 - Eltis SlaveVoyages'!ES234+'1 - Eltis SlaveVoyages'!EU234</f>
        <v>0</v>
      </c>
      <c r="U234" s="8">
        <f>'1 - Eltis SlaveVoyages'!BR234+'1 - Eltis SlaveVoyages'!BT234+'1 - Eltis SlaveVoyages'!BV234+'1 - Eltis SlaveVoyages'!CF234+'1 - Eltis SlaveVoyages'!CH234+'1 - Eltis SlaveVoyages'!CJ234+'1 - Eltis SlaveVoyages'!CL234+'1 - Eltis SlaveVoyages'!CN234+'1 - Eltis SlaveVoyages'!CP234+'1 - Eltis SlaveVoyages'!CR234+'1 - Eltis SlaveVoyages'!CT234+'1 - Eltis SlaveVoyages'!CV234+'1 - Eltis SlaveVoyages'!CX234+'1 - Eltis SlaveVoyages'!CZ234+'1 - Eltis SlaveVoyages'!DB234+'1 - Eltis SlaveVoyages'!DD234+'1 - Eltis SlaveVoyages'!DF234+'1 - Eltis SlaveVoyages'!DH234+'1 - Eltis SlaveVoyages'!DJ234+'1 - Eltis SlaveVoyages'!DL234+'1 - Eltis SlaveVoyages'!DN234+'1 - Eltis SlaveVoyages'!DP234+'1 - Eltis SlaveVoyages'!DR234+'1 - Eltis SlaveVoyages'!DT234+'1 - Eltis SlaveVoyages'!DV234+'1 - Eltis SlaveVoyages'!DX234+'1 - Eltis SlaveVoyages'!DZ234+'1 - Eltis SlaveVoyages'!EB234+'1 - Eltis SlaveVoyages'!ED234+'1 - Eltis SlaveVoyages'!EF234+'1 - Eltis SlaveVoyages'!EH234+'1 - Eltis SlaveVoyages'!EJ234+'1 - Eltis SlaveVoyages'!FP234+'1 - Eltis SlaveVoyages'!FT234+'1 - Eltis SlaveVoyages'!FV234</f>
        <v>0</v>
      </c>
      <c r="V234" s="8">
        <f>'1 - Eltis SlaveVoyages'!BS234+'1 - Eltis SlaveVoyages'!BU234+'1 - Eltis SlaveVoyages'!BW234+'1 - Eltis SlaveVoyages'!CG234+'1 - Eltis SlaveVoyages'!CI234+'1 - Eltis SlaveVoyages'!CK234+'1 - Eltis SlaveVoyages'!CM234+'1 - Eltis SlaveVoyages'!CO234+'1 - Eltis SlaveVoyages'!CQ234+'1 - Eltis SlaveVoyages'!CS234+'1 - Eltis SlaveVoyages'!CU234+'1 - Eltis SlaveVoyages'!CW234+'1 - Eltis SlaveVoyages'!CY234+'1 - Eltis SlaveVoyages'!DA234+'1 - Eltis SlaveVoyages'!DC234+'1 - Eltis SlaveVoyages'!DE234+'1 - Eltis SlaveVoyages'!DG234+'1 - Eltis SlaveVoyages'!DI234+'1 - Eltis SlaveVoyages'!DK234+'1 - Eltis SlaveVoyages'!DM234+'1 - Eltis SlaveVoyages'!DO234+'1 - Eltis SlaveVoyages'!DQ234+'1 - Eltis SlaveVoyages'!DS234+'1 - Eltis SlaveVoyages'!DU234+'1 - Eltis SlaveVoyages'!DW234+'1 - Eltis SlaveVoyages'!DY234+'1 - Eltis SlaveVoyages'!EA234+'1 - Eltis SlaveVoyages'!EC234+'1 - Eltis SlaveVoyages'!EE234+'1 - Eltis SlaveVoyages'!EG234+'1 - Eltis SlaveVoyages'!EI234+'1 - Eltis SlaveVoyages'!EK234+'1 - Eltis SlaveVoyages'!FQ234+'1 - Eltis SlaveVoyages'!FU234+'1 - Eltis SlaveVoyages'!FW234</f>
        <v>0</v>
      </c>
      <c r="AE234" s="11">
        <f t="shared" si="129"/>
        <v>0</v>
      </c>
      <c r="AG234" s="51">
        <f t="shared" si="130"/>
        <v>0</v>
      </c>
      <c r="AH234" s="52">
        <f t="shared" si="131"/>
        <v>0</v>
      </c>
      <c r="AI234" s="52">
        <f t="shared" si="132"/>
        <v>0</v>
      </c>
      <c r="AJ234" s="52">
        <f t="shared" si="133"/>
        <v>0</v>
      </c>
      <c r="AK234" s="52">
        <f t="shared" si="134"/>
        <v>0</v>
      </c>
      <c r="AL234" s="52">
        <f t="shared" si="135"/>
        <v>0</v>
      </c>
      <c r="AM234" s="52">
        <f t="shared" si="136"/>
        <v>0</v>
      </c>
      <c r="AN234" s="52">
        <f t="shared" si="137"/>
        <v>0</v>
      </c>
      <c r="AO234" s="52">
        <f t="shared" si="138"/>
        <v>0</v>
      </c>
      <c r="AP234" s="52">
        <f t="shared" si="139"/>
        <v>0</v>
      </c>
      <c r="AQ234" s="52">
        <f t="shared" si="140"/>
        <v>0</v>
      </c>
      <c r="AR234" s="56">
        <f t="shared" si="141"/>
        <v>0</v>
      </c>
      <c r="AT234" s="8" t="str">
        <f>IF('4 - Prijzen'!O238&gt;0,'4 - Prijzen'!O238,"")</f>
        <v/>
      </c>
      <c r="AU234" s="8" t="str">
        <f>IF('4 - Prijzen'!P238&gt;0,'4 - Prijzen'!P238,"")</f>
        <v/>
      </c>
      <c r="AV234" s="8" t="str">
        <f>IF('4 - Prijzen'!BC238&gt;0,'4 - Prijzen'!BC238,"")</f>
        <v/>
      </c>
      <c r="AW234" s="8" t="str">
        <f>IF('4 - Prijzen'!BD238&gt;0,'4 - Prijzen'!BD238,"")</f>
        <v/>
      </c>
      <c r="AY234" s="8" t="str">
        <f>IF('4 - Prijzen'!BF238&gt;0,'4 - Prijzen'!BF238,"")</f>
        <v/>
      </c>
      <c r="AZ234" s="8" t="str">
        <f>IF('4 - Prijzen'!BG238&gt;0,'4 - Prijzen'!BG238,"")</f>
        <v/>
      </c>
      <c r="BA234" s="8" t="str">
        <f>IF('4 - Prijzen'!BV238&gt;0,'4 - Prijzen'!BV238,"")</f>
        <v/>
      </c>
      <c r="BB234" s="8" t="str">
        <f>IF('4 - Prijzen'!BW238&gt;0,'4 - Prijzen'!BW238,"")</f>
        <v/>
      </c>
      <c r="CN234">
        <f t="shared" si="145"/>
        <v>90</v>
      </c>
      <c r="CO234">
        <f t="shared" si="145"/>
        <v>110</v>
      </c>
      <c r="CP234" s="8">
        <f t="shared" si="146"/>
        <v>0</v>
      </c>
      <c r="CQ234" s="8">
        <f t="shared" si="147"/>
        <v>0</v>
      </c>
    </row>
    <row r="235" spans="1:95" x14ac:dyDescent="0.25">
      <c r="A235">
        <v>1827</v>
      </c>
      <c r="B235" s="8">
        <f>'2 - Eltis SlaveAssessment'!BX235</f>
        <v>0</v>
      </c>
      <c r="C235" s="8">
        <f>'2 - Eltis SlaveAssessment'!BY235</f>
        <v>0</v>
      </c>
      <c r="D235" s="8">
        <f>'2 - Eltis SlaveAssessment'!AT235</f>
        <v>0</v>
      </c>
      <c r="E235" s="8">
        <f>'2 - Eltis SlaveAssessment'!AU235</f>
        <v>0</v>
      </c>
      <c r="F235" s="8">
        <f>'2 - Eltis SlaveAssessment'!AV235</f>
        <v>0</v>
      </c>
      <c r="G235" s="8">
        <f>'2 - Eltis SlaveAssessment'!AW235</f>
        <v>0</v>
      </c>
      <c r="H235" s="8">
        <f>'2 - Eltis SlaveAssessment'!BJ235+'2 - Eltis SlaveAssessment'!BL235+'2 - Eltis SlaveAssessment'!BN235+'2 - Eltis SlaveAssessment'!BP235+'2 - Eltis SlaveAssessment'!BR235</f>
        <v>0</v>
      </c>
      <c r="I235" s="8">
        <f>'2 - Eltis SlaveAssessment'!BK235+'2 - Eltis SlaveAssessment'!BM235+'2 - Eltis SlaveAssessment'!BO235+'2 - Eltis SlaveAssessment'!BQ235+'2 - Eltis SlaveAssessment'!BS235</f>
        <v>0</v>
      </c>
      <c r="J235" s="8">
        <f>'2 - Eltis SlaveAssessment'!N235+'2 - Eltis SlaveAssessment'!P235+'2 - Eltis SlaveAssessment'!R235+'2 - Eltis SlaveAssessment'!T235+'2 - Eltis SlaveAssessment'!V235+'2 - Eltis SlaveAssessment'!X235+'2 - Eltis SlaveAssessment'!Z235+'2 - Eltis SlaveAssessment'!AB235+'2 - Eltis SlaveAssessment'!AD235+'2 - Eltis SlaveAssessment'!AF235+'2 - Eltis SlaveAssessment'!AH235+'2 - Eltis SlaveAssessment'!AJ235+'2 - Eltis SlaveAssessment'!AL235+'2 - Eltis SlaveAssessment'!AN235+'2 - Eltis SlaveAssessment'!AP235+'2 - Eltis SlaveAssessment'!AR235+'2 - Eltis SlaveAssessment'!AX235+'2 - Eltis SlaveAssessment'!AZ235+'2 - Eltis SlaveAssessment'!BB235+'2 - Eltis SlaveAssessment'!BD235+'2 - Eltis SlaveAssessment'!BF235+'2 - Eltis SlaveAssessment'!BH235</f>
        <v>0</v>
      </c>
      <c r="K235" s="8">
        <f>'2 - Eltis SlaveAssessment'!O235+'2 - Eltis SlaveAssessment'!Q235+'2 - Eltis SlaveAssessment'!S235+'2 - Eltis SlaveAssessment'!U235+'2 - Eltis SlaveAssessment'!W235+'2 - Eltis SlaveAssessment'!Y235+'2 - Eltis SlaveAssessment'!AA235+'2 - Eltis SlaveAssessment'!AC235+'2 - Eltis SlaveAssessment'!AE235+'2 - Eltis SlaveAssessment'!AG235+'2 - Eltis SlaveAssessment'!AI235+'2 - Eltis SlaveAssessment'!AK235+'2 - Eltis SlaveAssessment'!AM235+'2 - Eltis SlaveAssessment'!AO235+'2 - Eltis SlaveAssessment'!AQ235+'2 - Eltis SlaveAssessment'!AS235+'2 - Eltis SlaveAssessment'!AY235+'2 - Eltis SlaveAssessment'!BA235+'2 - Eltis SlaveAssessment'!BC235+'2 - Eltis SlaveAssessment'!BE235+'2 - Eltis SlaveAssessment'!BG235+'2 - Eltis SlaveAssessment'!BI235</f>
        <v>0</v>
      </c>
      <c r="M235" s="8">
        <f>'1 - Eltis SlaveVoyages'!GF235</f>
        <v>0</v>
      </c>
      <c r="N235" s="8">
        <f>'1 - Eltis SlaveVoyages'!GG235</f>
        <v>0</v>
      </c>
      <c r="O235" s="8">
        <f>'1 - Eltis SlaveVoyages'!BZ235</f>
        <v>0</v>
      </c>
      <c r="P235" s="8">
        <f>'1 - Eltis SlaveVoyages'!CA235</f>
        <v>0</v>
      </c>
      <c r="Q235" s="8">
        <f>'1 - Eltis SlaveVoyages'!CB235</f>
        <v>0</v>
      </c>
      <c r="R235" s="8">
        <f>'1 - Eltis SlaveVoyages'!CC235</f>
        <v>0</v>
      </c>
      <c r="S235" s="8">
        <f>'1 - Eltis SlaveVoyages'!EL235+'1 - Eltis SlaveVoyages'!EN235+'1 - Eltis SlaveVoyages'!EP235+'1 - Eltis SlaveVoyages'!ER235+'1 - Eltis SlaveVoyages'!ET235</f>
        <v>0</v>
      </c>
      <c r="T235" s="8">
        <f>'1 - Eltis SlaveVoyages'!EM235+'1 - Eltis SlaveVoyages'!EO235+'1 - Eltis SlaveVoyages'!EQ235+'1 - Eltis SlaveVoyages'!ES235+'1 - Eltis SlaveVoyages'!EU235</f>
        <v>0</v>
      </c>
      <c r="U235" s="8">
        <f>'1 - Eltis SlaveVoyages'!BR235+'1 - Eltis SlaveVoyages'!BT235+'1 - Eltis SlaveVoyages'!BV235+'1 - Eltis SlaveVoyages'!CF235+'1 - Eltis SlaveVoyages'!CH235+'1 - Eltis SlaveVoyages'!CJ235+'1 - Eltis SlaveVoyages'!CL235+'1 - Eltis SlaveVoyages'!CN235+'1 - Eltis SlaveVoyages'!CP235+'1 - Eltis SlaveVoyages'!CR235+'1 - Eltis SlaveVoyages'!CT235+'1 - Eltis SlaveVoyages'!CV235+'1 - Eltis SlaveVoyages'!CX235+'1 - Eltis SlaveVoyages'!CZ235+'1 - Eltis SlaveVoyages'!DB235+'1 - Eltis SlaveVoyages'!DD235+'1 - Eltis SlaveVoyages'!DF235+'1 - Eltis SlaveVoyages'!DH235+'1 - Eltis SlaveVoyages'!DJ235+'1 - Eltis SlaveVoyages'!DL235+'1 - Eltis SlaveVoyages'!DN235+'1 - Eltis SlaveVoyages'!DP235+'1 - Eltis SlaveVoyages'!DR235+'1 - Eltis SlaveVoyages'!DT235+'1 - Eltis SlaveVoyages'!DV235+'1 - Eltis SlaveVoyages'!DX235+'1 - Eltis SlaveVoyages'!DZ235+'1 - Eltis SlaveVoyages'!EB235+'1 - Eltis SlaveVoyages'!ED235+'1 - Eltis SlaveVoyages'!EF235+'1 - Eltis SlaveVoyages'!EH235+'1 - Eltis SlaveVoyages'!EJ235+'1 - Eltis SlaveVoyages'!FP235+'1 - Eltis SlaveVoyages'!FT235+'1 - Eltis SlaveVoyages'!FV235</f>
        <v>0</v>
      </c>
      <c r="V235" s="8">
        <f>'1 - Eltis SlaveVoyages'!BS235+'1 - Eltis SlaveVoyages'!BU235+'1 - Eltis SlaveVoyages'!BW235+'1 - Eltis SlaveVoyages'!CG235+'1 - Eltis SlaveVoyages'!CI235+'1 - Eltis SlaveVoyages'!CK235+'1 - Eltis SlaveVoyages'!CM235+'1 - Eltis SlaveVoyages'!CO235+'1 - Eltis SlaveVoyages'!CQ235+'1 - Eltis SlaveVoyages'!CS235+'1 - Eltis SlaveVoyages'!CU235+'1 - Eltis SlaveVoyages'!CW235+'1 - Eltis SlaveVoyages'!CY235+'1 - Eltis SlaveVoyages'!DA235+'1 - Eltis SlaveVoyages'!DC235+'1 - Eltis SlaveVoyages'!DE235+'1 - Eltis SlaveVoyages'!DG235+'1 - Eltis SlaveVoyages'!DI235+'1 - Eltis SlaveVoyages'!DK235+'1 - Eltis SlaveVoyages'!DM235+'1 - Eltis SlaveVoyages'!DO235+'1 - Eltis SlaveVoyages'!DQ235+'1 - Eltis SlaveVoyages'!DS235+'1 - Eltis SlaveVoyages'!DU235+'1 - Eltis SlaveVoyages'!DW235+'1 - Eltis SlaveVoyages'!DY235+'1 - Eltis SlaveVoyages'!EA235+'1 - Eltis SlaveVoyages'!EC235+'1 - Eltis SlaveVoyages'!EE235+'1 - Eltis SlaveVoyages'!EG235+'1 - Eltis SlaveVoyages'!EI235+'1 - Eltis SlaveVoyages'!EK235+'1 - Eltis SlaveVoyages'!FQ235+'1 - Eltis SlaveVoyages'!FU235+'1 - Eltis SlaveVoyages'!FW235</f>
        <v>0</v>
      </c>
      <c r="AE235" s="11">
        <f t="shared" si="129"/>
        <v>0</v>
      </c>
      <c r="AG235" s="51">
        <f t="shared" si="130"/>
        <v>0</v>
      </c>
      <c r="AH235" s="52">
        <f t="shared" si="131"/>
        <v>0</v>
      </c>
      <c r="AI235" s="52">
        <f t="shared" si="132"/>
        <v>0</v>
      </c>
      <c r="AJ235" s="52">
        <f t="shared" si="133"/>
        <v>0</v>
      </c>
      <c r="AK235" s="52">
        <f t="shared" si="134"/>
        <v>0</v>
      </c>
      <c r="AL235" s="52">
        <f t="shared" si="135"/>
        <v>0</v>
      </c>
      <c r="AM235" s="52">
        <f t="shared" si="136"/>
        <v>0</v>
      </c>
      <c r="AN235" s="52">
        <f t="shared" si="137"/>
        <v>0</v>
      </c>
      <c r="AO235" s="52">
        <f t="shared" si="138"/>
        <v>0</v>
      </c>
      <c r="AP235" s="52">
        <f t="shared" si="139"/>
        <v>0</v>
      </c>
      <c r="AQ235" s="52">
        <f t="shared" si="140"/>
        <v>0</v>
      </c>
      <c r="AR235" s="56">
        <f t="shared" si="141"/>
        <v>0</v>
      </c>
      <c r="AT235" s="8" t="str">
        <f>IF('4 - Prijzen'!O239&gt;0,'4 - Prijzen'!O239,"")</f>
        <v/>
      </c>
      <c r="AU235" s="8" t="str">
        <f>IF('4 - Prijzen'!P239&gt;0,'4 - Prijzen'!P239,"")</f>
        <v/>
      </c>
      <c r="AV235" s="8" t="str">
        <f>IF('4 - Prijzen'!BC239&gt;0,'4 - Prijzen'!BC239,"")</f>
        <v/>
      </c>
      <c r="AW235" s="8" t="str">
        <f>IF('4 - Prijzen'!BD239&gt;0,'4 - Prijzen'!BD239,"")</f>
        <v/>
      </c>
      <c r="AY235" s="8" t="str">
        <f>IF('4 - Prijzen'!BF239&gt;0,'4 - Prijzen'!BF239,"")</f>
        <v/>
      </c>
      <c r="AZ235" s="8" t="str">
        <f>IF('4 - Prijzen'!BG239&gt;0,'4 - Prijzen'!BG239,"")</f>
        <v/>
      </c>
      <c r="BA235" s="8" t="str">
        <f>IF('4 - Prijzen'!BV239&gt;0,'4 - Prijzen'!BV239,"")</f>
        <v/>
      </c>
      <c r="BB235" s="8" t="str">
        <f>IF('4 - Prijzen'!BW239&gt;0,'4 - Prijzen'!BW239,"")</f>
        <v/>
      </c>
      <c r="CN235">
        <f t="shared" si="145"/>
        <v>90</v>
      </c>
      <c r="CO235">
        <f t="shared" si="145"/>
        <v>110</v>
      </c>
      <c r="CP235" s="8">
        <f t="shared" si="146"/>
        <v>0</v>
      </c>
      <c r="CQ235" s="8">
        <f t="shared" si="147"/>
        <v>0</v>
      </c>
    </row>
    <row r="236" spans="1:95" x14ac:dyDescent="0.25">
      <c r="A236">
        <v>1828</v>
      </c>
      <c r="B236" s="8">
        <f>'2 - Eltis SlaveAssessment'!BX236</f>
        <v>0</v>
      </c>
      <c r="C236" s="8">
        <f>'2 - Eltis SlaveAssessment'!BY236</f>
        <v>0</v>
      </c>
      <c r="D236" s="8">
        <f>'2 - Eltis SlaveAssessment'!AT236</f>
        <v>0</v>
      </c>
      <c r="E236" s="8">
        <f>'2 - Eltis SlaveAssessment'!AU236</f>
        <v>0</v>
      </c>
      <c r="F236" s="8">
        <f>'2 - Eltis SlaveAssessment'!AV236</f>
        <v>0</v>
      </c>
      <c r="G236" s="8">
        <f>'2 - Eltis SlaveAssessment'!AW236</f>
        <v>0</v>
      </c>
      <c r="H236" s="8">
        <f>'2 - Eltis SlaveAssessment'!BJ236+'2 - Eltis SlaveAssessment'!BL236+'2 - Eltis SlaveAssessment'!BN236+'2 - Eltis SlaveAssessment'!BP236+'2 - Eltis SlaveAssessment'!BR236</f>
        <v>0</v>
      </c>
      <c r="I236" s="8">
        <f>'2 - Eltis SlaveAssessment'!BK236+'2 - Eltis SlaveAssessment'!BM236+'2 - Eltis SlaveAssessment'!BO236+'2 - Eltis SlaveAssessment'!BQ236+'2 - Eltis SlaveAssessment'!BS236</f>
        <v>0</v>
      </c>
      <c r="J236" s="8">
        <f>'2 - Eltis SlaveAssessment'!N236+'2 - Eltis SlaveAssessment'!P236+'2 - Eltis SlaveAssessment'!R236+'2 - Eltis SlaveAssessment'!T236+'2 - Eltis SlaveAssessment'!V236+'2 - Eltis SlaveAssessment'!X236+'2 - Eltis SlaveAssessment'!Z236+'2 - Eltis SlaveAssessment'!AB236+'2 - Eltis SlaveAssessment'!AD236+'2 - Eltis SlaveAssessment'!AF236+'2 - Eltis SlaveAssessment'!AH236+'2 - Eltis SlaveAssessment'!AJ236+'2 - Eltis SlaveAssessment'!AL236+'2 - Eltis SlaveAssessment'!AN236+'2 - Eltis SlaveAssessment'!AP236+'2 - Eltis SlaveAssessment'!AR236+'2 - Eltis SlaveAssessment'!AX236+'2 - Eltis SlaveAssessment'!AZ236+'2 - Eltis SlaveAssessment'!BB236+'2 - Eltis SlaveAssessment'!BD236+'2 - Eltis SlaveAssessment'!BF236+'2 - Eltis SlaveAssessment'!BH236</f>
        <v>0</v>
      </c>
      <c r="K236" s="8">
        <f>'2 - Eltis SlaveAssessment'!O236+'2 - Eltis SlaveAssessment'!Q236+'2 - Eltis SlaveAssessment'!S236+'2 - Eltis SlaveAssessment'!U236+'2 - Eltis SlaveAssessment'!W236+'2 - Eltis SlaveAssessment'!Y236+'2 - Eltis SlaveAssessment'!AA236+'2 - Eltis SlaveAssessment'!AC236+'2 - Eltis SlaveAssessment'!AE236+'2 - Eltis SlaveAssessment'!AG236+'2 - Eltis SlaveAssessment'!AI236+'2 - Eltis SlaveAssessment'!AK236+'2 - Eltis SlaveAssessment'!AM236+'2 - Eltis SlaveAssessment'!AO236+'2 - Eltis SlaveAssessment'!AQ236+'2 - Eltis SlaveAssessment'!AS236+'2 - Eltis SlaveAssessment'!AY236+'2 - Eltis SlaveAssessment'!BA236+'2 - Eltis SlaveAssessment'!BC236+'2 - Eltis SlaveAssessment'!BE236+'2 - Eltis SlaveAssessment'!BG236+'2 - Eltis SlaveAssessment'!BI236</f>
        <v>0</v>
      </c>
      <c r="M236" s="8">
        <f>'1 - Eltis SlaveVoyages'!GF236</f>
        <v>0</v>
      </c>
      <c r="N236" s="8">
        <f>'1 - Eltis SlaveVoyages'!GG236</f>
        <v>0</v>
      </c>
      <c r="O236" s="8">
        <f>'1 - Eltis SlaveVoyages'!BZ236</f>
        <v>0</v>
      </c>
      <c r="P236" s="8">
        <f>'1 - Eltis SlaveVoyages'!CA236</f>
        <v>0</v>
      </c>
      <c r="Q236" s="8">
        <f>'1 - Eltis SlaveVoyages'!CB236</f>
        <v>0</v>
      </c>
      <c r="R236" s="8">
        <f>'1 - Eltis SlaveVoyages'!CC236</f>
        <v>0</v>
      </c>
      <c r="S236" s="8">
        <f>'1 - Eltis SlaveVoyages'!EL236+'1 - Eltis SlaveVoyages'!EN236+'1 - Eltis SlaveVoyages'!EP236+'1 - Eltis SlaveVoyages'!ER236+'1 - Eltis SlaveVoyages'!ET236</f>
        <v>0</v>
      </c>
      <c r="T236" s="8">
        <f>'1 - Eltis SlaveVoyages'!EM236+'1 - Eltis SlaveVoyages'!EO236+'1 - Eltis SlaveVoyages'!EQ236+'1 - Eltis SlaveVoyages'!ES236+'1 - Eltis SlaveVoyages'!EU236</f>
        <v>0</v>
      </c>
      <c r="U236" s="8">
        <f>'1 - Eltis SlaveVoyages'!BR236+'1 - Eltis SlaveVoyages'!BT236+'1 - Eltis SlaveVoyages'!BV236+'1 - Eltis SlaveVoyages'!CF236+'1 - Eltis SlaveVoyages'!CH236+'1 - Eltis SlaveVoyages'!CJ236+'1 - Eltis SlaveVoyages'!CL236+'1 - Eltis SlaveVoyages'!CN236+'1 - Eltis SlaveVoyages'!CP236+'1 - Eltis SlaveVoyages'!CR236+'1 - Eltis SlaveVoyages'!CT236+'1 - Eltis SlaveVoyages'!CV236+'1 - Eltis SlaveVoyages'!CX236+'1 - Eltis SlaveVoyages'!CZ236+'1 - Eltis SlaveVoyages'!DB236+'1 - Eltis SlaveVoyages'!DD236+'1 - Eltis SlaveVoyages'!DF236+'1 - Eltis SlaveVoyages'!DH236+'1 - Eltis SlaveVoyages'!DJ236+'1 - Eltis SlaveVoyages'!DL236+'1 - Eltis SlaveVoyages'!DN236+'1 - Eltis SlaveVoyages'!DP236+'1 - Eltis SlaveVoyages'!DR236+'1 - Eltis SlaveVoyages'!DT236+'1 - Eltis SlaveVoyages'!DV236+'1 - Eltis SlaveVoyages'!DX236+'1 - Eltis SlaveVoyages'!DZ236+'1 - Eltis SlaveVoyages'!EB236+'1 - Eltis SlaveVoyages'!ED236+'1 - Eltis SlaveVoyages'!EF236+'1 - Eltis SlaveVoyages'!EH236+'1 - Eltis SlaveVoyages'!EJ236+'1 - Eltis SlaveVoyages'!FP236+'1 - Eltis SlaveVoyages'!FT236+'1 - Eltis SlaveVoyages'!FV236</f>
        <v>0</v>
      </c>
      <c r="V236" s="8">
        <f>'1 - Eltis SlaveVoyages'!BS236+'1 - Eltis SlaveVoyages'!BU236+'1 - Eltis SlaveVoyages'!BW236+'1 - Eltis SlaveVoyages'!CG236+'1 - Eltis SlaveVoyages'!CI236+'1 - Eltis SlaveVoyages'!CK236+'1 - Eltis SlaveVoyages'!CM236+'1 - Eltis SlaveVoyages'!CO236+'1 - Eltis SlaveVoyages'!CQ236+'1 - Eltis SlaveVoyages'!CS236+'1 - Eltis SlaveVoyages'!CU236+'1 - Eltis SlaveVoyages'!CW236+'1 - Eltis SlaveVoyages'!CY236+'1 - Eltis SlaveVoyages'!DA236+'1 - Eltis SlaveVoyages'!DC236+'1 - Eltis SlaveVoyages'!DE236+'1 - Eltis SlaveVoyages'!DG236+'1 - Eltis SlaveVoyages'!DI236+'1 - Eltis SlaveVoyages'!DK236+'1 - Eltis SlaveVoyages'!DM236+'1 - Eltis SlaveVoyages'!DO236+'1 - Eltis SlaveVoyages'!DQ236+'1 - Eltis SlaveVoyages'!DS236+'1 - Eltis SlaveVoyages'!DU236+'1 - Eltis SlaveVoyages'!DW236+'1 - Eltis SlaveVoyages'!DY236+'1 - Eltis SlaveVoyages'!EA236+'1 - Eltis SlaveVoyages'!EC236+'1 - Eltis SlaveVoyages'!EE236+'1 - Eltis SlaveVoyages'!EG236+'1 - Eltis SlaveVoyages'!EI236+'1 - Eltis SlaveVoyages'!EK236+'1 - Eltis SlaveVoyages'!FQ236+'1 - Eltis SlaveVoyages'!FU236+'1 - Eltis SlaveVoyages'!FW236</f>
        <v>0</v>
      </c>
      <c r="AE236" s="11">
        <f t="shared" si="129"/>
        <v>0</v>
      </c>
      <c r="AG236" s="51">
        <f t="shared" si="130"/>
        <v>0</v>
      </c>
      <c r="AH236" s="52">
        <f t="shared" si="131"/>
        <v>0</v>
      </c>
      <c r="AI236" s="52">
        <f t="shared" si="132"/>
        <v>0</v>
      </c>
      <c r="AJ236" s="52">
        <f t="shared" si="133"/>
        <v>0</v>
      </c>
      <c r="AK236" s="52">
        <f t="shared" si="134"/>
        <v>0</v>
      </c>
      <c r="AL236" s="52">
        <f t="shared" si="135"/>
        <v>0</v>
      </c>
      <c r="AM236" s="52">
        <f t="shared" si="136"/>
        <v>0</v>
      </c>
      <c r="AN236" s="52">
        <f t="shared" si="137"/>
        <v>0</v>
      </c>
      <c r="AO236" s="52">
        <f t="shared" si="138"/>
        <v>0</v>
      </c>
      <c r="AP236" s="52">
        <f t="shared" si="139"/>
        <v>0</v>
      </c>
      <c r="AQ236" s="52">
        <f t="shared" si="140"/>
        <v>0</v>
      </c>
      <c r="AR236" s="56">
        <f t="shared" si="141"/>
        <v>0</v>
      </c>
      <c r="AT236" s="8" t="str">
        <f>IF('4 - Prijzen'!O240&gt;0,'4 - Prijzen'!O240,"")</f>
        <v/>
      </c>
      <c r="AU236" s="8" t="str">
        <f>IF('4 - Prijzen'!P240&gt;0,'4 - Prijzen'!P240,"")</f>
        <v/>
      </c>
      <c r="AV236" s="8" t="str">
        <f>IF('4 - Prijzen'!BC240&gt;0,'4 - Prijzen'!BC240,"")</f>
        <v/>
      </c>
      <c r="AW236" s="8" t="str">
        <f>IF('4 - Prijzen'!BD240&gt;0,'4 - Prijzen'!BD240,"")</f>
        <v/>
      </c>
      <c r="AY236" s="8" t="str">
        <f>IF('4 - Prijzen'!BF240&gt;0,'4 - Prijzen'!BF240,"")</f>
        <v/>
      </c>
      <c r="AZ236" s="8" t="str">
        <f>IF('4 - Prijzen'!BG240&gt;0,'4 - Prijzen'!BG240,"")</f>
        <v/>
      </c>
      <c r="BA236" s="8" t="str">
        <f>IF('4 - Prijzen'!BV240&gt;0,'4 - Prijzen'!BV240,"")</f>
        <v/>
      </c>
      <c r="BB236" s="8" t="str">
        <f>IF('4 - Prijzen'!BW240&gt;0,'4 - Prijzen'!BW240,"")</f>
        <v/>
      </c>
      <c r="CN236">
        <f t="shared" si="145"/>
        <v>90</v>
      </c>
      <c r="CO236">
        <f t="shared" si="145"/>
        <v>110</v>
      </c>
      <c r="CP236" s="8">
        <f t="shared" si="146"/>
        <v>0</v>
      </c>
      <c r="CQ236" s="8">
        <f t="shared" si="147"/>
        <v>0</v>
      </c>
    </row>
    <row r="237" spans="1:95" x14ac:dyDescent="0.25">
      <c r="A237">
        <v>1829</v>
      </c>
      <c r="B237" s="8">
        <f>'2 - Eltis SlaveAssessment'!BX237</f>
        <v>304</v>
      </c>
      <c r="C237" s="8">
        <f>'2 - Eltis SlaveAssessment'!BY237</f>
        <v>278</v>
      </c>
      <c r="D237" s="8">
        <f>'2 - Eltis SlaveAssessment'!AT237</f>
        <v>0</v>
      </c>
      <c r="E237" s="8">
        <f>'2 - Eltis SlaveAssessment'!AU237</f>
        <v>0</v>
      </c>
      <c r="F237" s="8">
        <f>'2 - Eltis SlaveAssessment'!AV237</f>
        <v>0</v>
      </c>
      <c r="G237" s="8">
        <f>'2 - Eltis SlaveAssessment'!AW237</f>
        <v>0</v>
      </c>
      <c r="H237" s="8">
        <f>'2 - Eltis SlaveAssessment'!BJ237+'2 - Eltis SlaveAssessment'!BL237+'2 - Eltis SlaveAssessment'!BN237+'2 - Eltis SlaveAssessment'!BP237+'2 - Eltis SlaveAssessment'!BR237</f>
        <v>0</v>
      </c>
      <c r="I237" s="8">
        <f>'2 - Eltis SlaveAssessment'!BK237+'2 - Eltis SlaveAssessment'!BM237+'2 - Eltis SlaveAssessment'!BO237+'2 - Eltis SlaveAssessment'!BQ237+'2 - Eltis SlaveAssessment'!BS237</f>
        <v>0</v>
      </c>
      <c r="J237" s="8">
        <f>'2 - Eltis SlaveAssessment'!N237+'2 - Eltis SlaveAssessment'!P237+'2 - Eltis SlaveAssessment'!R237+'2 - Eltis SlaveAssessment'!T237+'2 - Eltis SlaveAssessment'!V237+'2 - Eltis SlaveAssessment'!X237+'2 - Eltis SlaveAssessment'!Z237+'2 - Eltis SlaveAssessment'!AB237+'2 - Eltis SlaveAssessment'!AD237+'2 - Eltis SlaveAssessment'!AF237+'2 - Eltis SlaveAssessment'!AH237+'2 - Eltis SlaveAssessment'!AJ237+'2 - Eltis SlaveAssessment'!AL237+'2 - Eltis SlaveAssessment'!AN237+'2 - Eltis SlaveAssessment'!AP237+'2 - Eltis SlaveAssessment'!AR237+'2 - Eltis SlaveAssessment'!AX237+'2 - Eltis SlaveAssessment'!AZ237+'2 - Eltis SlaveAssessment'!BB237+'2 - Eltis SlaveAssessment'!BD237+'2 - Eltis SlaveAssessment'!BF237+'2 - Eltis SlaveAssessment'!BH237</f>
        <v>304</v>
      </c>
      <c r="K237" s="8">
        <f>'2 - Eltis SlaveAssessment'!O237+'2 - Eltis SlaveAssessment'!Q237+'2 - Eltis SlaveAssessment'!S237+'2 - Eltis SlaveAssessment'!U237+'2 - Eltis SlaveAssessment'!W237+'2 - Eltis SlaveAssessment'!Y237+'2 - Eltis SlaveAssessment'!AA237+'2 - Eltis SlaveAssessment'!AC237+'2 - Eltis SlaveAssessment'!AE237+'2 - Eltis SlaveAssessment'!AG237+'2 - Eltis SlaveAssessment'!AI237+'2 - Eltis SlaveAssessment'!AK237+'2 - Eltis SlaveAssessment'!AM237+'2 - Eltis SlaveAssessment'!AO237+'2 - Eltis SlaveAssessment'!AQ237+'2 - Eltis SlaveAssessment'!AS237+'2 - Eltis SlaveAssessment'!AY237+'2 - Eltis SlaveAssessment'!BA237+'2 - Eltis SlaveAssessment'!BC237+'2 - Eltis SlaveAssessment'!BE237+'2 - Eltis SlaveAssessment'!BG237+'2 - Eltis SlaveAssessment'!BI237</f>
        <v>278</v>
      </c>
      <c r="M237" s="8">
        <f>'1 - Eltis SlaveVoyages'!GF237</f>
        <v>303</v>
      </c>
      <c r="N237" s="8">
        <f>'1 - Eltis SlaveVoyages'!GG237</f>
        <v>279</v>
      </c>
      <c r="O237" s="8">
        <f>'1 - Eltis SlaveVoyages'!BZ237</f>
        <v>0</v>
      </c>
      <c r="P237" s="8">
        <f>'1 - Eltis SlaveVoyages'!CA237</f>
        <v>0</v>
      </c>
      <c r="Q237" s="8">
        <f>'1 - Eltis SlaveVoyages'!CB237</f>
        <v>0</v>
      </c>
      <c r="R237" s="8">
        <f>'1 - Eltis SlaveVoyages'!CC237</f>
        <v>0</v>
      </c>
      <c r="S237" s="8">
        <f>'1 - Eltis SlaveVoyages'!EL237+'1 - Eltis SlaveVoyages'!EN237+'1 - Eltis SlaveVoyages'!EP237+'1 - Eltis SlaveVoyages'!ER237+'1 - Eltis SlaveVoyages'!ET237</f>
        <v>0</v>
      </c>
      <c r="T237" s="8">
        <f>'1 - Eltis SlaveVoyages'!EM237+'1 - Eltis SlaveVoyages'!EO237+'1 - Eltis SlaveVoyages'!EQ237+'1 - Eltis SlaveVoyages'!ES237+'1 - Eltis SlaveVoyages'!EU237</f>
        <v>0</v>
      </c>
      <c r="U237" s="8">
        <f>'1 - Eltis SlaveVoyages'!BR237+'1 - Eltis SlaveVoyages'!BT237+'1 - Eltis SlaveVoyages'!BV237+'1 - Eltis SlaveVoyages'!CF237+'1 - Eltis SlaveVoyages'!CH237+'1 - Eltis SlaveVoyages'!CJ237+'1 - Eltis SlaveVoyages'!CL237+'1 - Eltis SlaveVoyages'!CN237+'1 - Eltis SlaveVoyages'!CP237+'1 - Eltis SlaveVoyages'!CR237+'1 - Eltis SlaveVoyages'!CT237+'1 - Eltis SlaveVoyages'!CV237+'1 - Eltis SlaveVoyages'!CX237+'1 - Eltis SlaveVoyages'!CZ237+'1 - Eltis SlaveVoyages'!DB237+'1 - Eltis SlaveVoyages'!DD237+'1 - Eltis SlaveVoyages'!DF237+'1 - Eltis SlaveVoyages'!DH237+'1 - Eltis SlaveVoyages'!DJ237+'1 - Eltis SlaveVoyages'!DL237+'1 - Eltis SlaveVoyages'!DN237+'1 - Eltis SlaveVoyages'!DP237+'1 - Eltis SlaveVoyages'!DR237+'1 - Eltis SlaveVoyages'!DT237+'1 - Eltis SlaveVoyages'!DV237+'1 - Eltis SlaveVoyages'!DX237+'1 - Eltis SlaveVoyages'!DZ237+'1 - Eltis SlaveVoyages'!EB237+'1 - Eltis SlaveVoyages'!ED237+'1 - Eltis SlaveVoyages'!EF237+'1 - Eltis SlaveVoyages'!EH237+'1 - Eltis SlaveVoyages'!EJ237+'1 - Eltis SlaveVoyages'!FP237+'1 - Eltis SlaveVoyages'!FT237+'1 - Eltis SlaveVoyages'!FV237</f>
        <v>303</v>
      </c>
      <c r="V237" s="8">
        <f>'1 - Eltis SlaveVoyages'!BS237+'1 - Eltis SlaveVoyages'!BU237+'1 - Eltis SlaveVoyages'!BW237+'1 - Eltis SlaveVoyages'!CG237+'1 - Eltis SlaveVoyages'!CI237+'1 - Eltis SlaveVoyages'!CK237+'1 - Eltis SlaveVoyages'!CM237+'1 - Eltis SlaveVoyages'!CO237+'1 - Eltis SlaveVoyages'!CQ237+'1 - Eltis SlaveVoyages'!CS237+'1 - Eltis SlaveVoyages'!CU237+'1 - Eltis SlaveVoyages'!CW237+'1 - Eltis SlaveVoyages'!CY237+'1 - Eltis SlaveVoyages'!DA237+'1 - Eltis SlaveVoyages'!DC237+'1 - Eltis SlaveVoyages'!DE237+'1 - Eltis SlaveVoyages'!DG237+'1 - Eltis SlaveVoyages'!DI237+'1 - Eltis SlaveVoyages'!DK237+'1 - Eltis SlaveVoyages'!DM237+'1 - Eltis SlaveVoyages'!DO237+'1 - Eltis SlaveVoyages'!DQ237+'1 - Eltis SlaveVoyages'!DS237+'1 - Eltis SlaveVoyages'!DU237+'1 - Eltis SlaveVoyages'!DW237+'1 - Eltis SlaveVoyages'!DY237+'1 - Eltis SlaveVoyages'!EA237+'1 - Eltis SlaveVoyages'!EC237+'1 - Eltis SlaveVoyages'!EE237+'1 - Eltis SlaveVoyages'!EG237+'1 - Eltis SlaveVoyages'!EI237+'1 - Eltis SlaveVoyages'!EK237+'1 - Eltis SlaveVoyages'!FQ237+'1 - Eltis SlaveVoyages'!FU237+'1 - Eltis SlaveVoyages'!FW237</f>
        <v>279</v>
      </c>
      <c r="AE237" s="11">
        <f t="shared" si="129"/>
        <v>303</v>
      </c>
      <c r="AG237" s="51">
        <f t="shared" si="130"/>
        <v>304</v>
      </c>
      <c r="AH237" s="52">
        <f t="shared" si="131"/>
        <v>278</v>
      </c>
      <c r="AI237" s="52">
        <f t="shared" si="132"/>
        <v>0</v>
      </c>
      <c r="AJ237" s="52">
        <f t="shared" si="133"/>
        <v>0</v>
      </c>
      <c r="AK237" s="52">
        <f t="shared" si="134"/>
        <v>0</v>
      </c>
      <c r="AL237" s="52">
        <f t="shared" si="135"/>
        <v>0</v>
      </c>
      <c r="AM237" s="52">
        <f t="shared" si="136"/>
        <v>0</v>
      </c>
      <c r="AN237" s="52">
        <f t="shared" si="137"/>
        <v>0</v>
      </c>
      <c r="AO237" s="52">
        <f t="shared" si="138"/>
        <v>304</v>
      </c>
      <c r="AP237" s="52">
        <f t="shared" si="139"/>
        <v>278</v>
      </c>
      <c r="AQ237" s="52">
        <f t="shared" si="140"/>
        <v>0</v>
      </c>
      <c r="AR237" s="56">
        <f t="shared" si="141"/>
        <v>0</v>
      </c>
      <c r="AT237" s="8" t="str">
        <f>IF('4 - Prijzen'!O241&gt;0,'4 - Prijzen'!O241,"")</f>
        <v/>
      </c>
      <c r="AU237" s="8" t="str">
        <f>IF('4 - Prijzen'!P241&gt;0,'4 - Prijzen'!P241,"")</f>
        <v/>
      </c>
      <c r="AV237" s="8" t="str">
        <f>IF('4 - Prijzen'!BC241&gt;0,'4 - Prijzen'!BC241,"")</f>
        <v/>
      </c>
      <c r="AW237" s="8" t="str">
        <f>IF('4 - Prijzen'!BD241&gt;0,'4 - Prijzen'!BD241,"")</f>
        <v/>
      </c>
      <c r="AY237" s="8" t="str">
        <f>IF('4 - Prijzen'!BF241&gt;0,'4 - Prijzen'!BF241,"")</f>
        <v/>
      </c>
      <c r="AZ237" s="8" t="str">
        <f>IF('4 - Prijzen'!BG241&gt;0,'4 - Prijzen'!BG241,"")</f>
        <v/>
      </c>
      <c r="BA237" s="8" t="str">
        <f>IF('4 - Prijzen'!BV241&gt;0,'4 - Prijzen'!BV241,"")</f>
        <v/>
      </c>
      <c r="BB237" s="8" t="str">
        <f>IF('4 - Prijzen'!BW241&gt;0,'4 - Prijzen'!BW241,"")</f>
        <v/>
      </c>
      <c r="CN237">
        <f t="shared" si="145"/>
        <v>90</v>
      </c>
      <c r="CO237">
        <f t="shared" si="145"/>
        <v>110</v>
      </c>
      <c r="CP237" s="8">
        <f t="shared" si="146"/>
        <v>27360</v>
      </c>
      <c r="CQ237" s="8">
        <f t="shared" si="147"/>
        <v>33440</v>
      </c>
    </row>
    <row r="238" spans="1:95" x14ac:dyDescent="0.25">
      <c r="A238" t="s">
        <v>7</v>
      </c>
      <c r="B238" s="8">
        <f>'2 - Eltis SlaveAssessment'!BX238</f>
        <v>547645</v>
      </c>
      <c r="C238" s="8">
        <f>'2 - Eltis SlaveAssessment'!BY238</f>
        <v>470026</v>
      </c>
      <c r="D238" s="8">
        <f t="shared" ref="D238:K238" si="169">SUM(D4:D237)</f>
        <v>163305</v>
      </c>
      <c r="E238" s="8">
        <f t="shared" si="169"/>
        <v>141706</v>
      </c>
      <c r="F238" s="8">
        <f t="shared" si="169"/>
        <v>289847</v>
      </c>
      <c r="G238" s="8">
        <f t="shared" si="169"/>
        <v>250316</v>
      </c>
      <c r="H238" s="8">
        <f t="shared" si="169"/>
        <v>33565</v>
      </c>
      <c r="I238" s="8">
        <f t="shared" si="169"/>
        <v>27702</v>
      </c>
      <c r="J238" s="8">
        <f t="shared" si="169"/>
        <v>59450</v>
      </c>
      <c r="K238" s="8">
        <f t="shared" si="169"/>
        <v>49090</v>
      </c>
      <c r="M238" s="8">
        <f>'1 - Eltis SlaveVoyages'!GF238</f>
        <v>503897</v>
      </c>
      <c r="N238" s="8">
        <f>'1 - Eltis SlaveVoyages'!GG238</f>
        <v>432595</v>
      </c>
      <c r="O238" s="8">
        <f t="shared" ref="O238:V238" si="170">SUM(O4:O237)</f>
        <v>148678</v>
      </c>
      <c r="P238" s="8">
        <f t="shared" si="170"/>
        <v>129196</v>
      </c>
      <c r="Q238" s="8">
        <f t="shared" si="170"/>
        <v>262395</v>
      </c>
      <c r="R238" s="8">
        <f t="shared" si="170"/>
        <v>227165</v>
      </c>
      <c r="S238" s="8">
        <f t="shared" si="170"/>
        <v>32381</v>
      </c>
      <c r="T238" s="8">
        <f t="shared" si="170"/>
        <v>26658</v>
      </c>
      <c r="U238" s="8">
        <f t="shared" si="170"/>
        <v>56924</v>
      </c>
      <c r="V238" s="8">
        <f t="shared" si="170"/>
        <v>46656</v>
      </c>
      <c r="X238" s="8">
        <f t="shared" ref="X238:AC238" si="171">SUM(X4:X237)</f>
        <v>69055.555555555562</v>
      </c>
      <c r="Y238" s="8">
        <f t="shared" si="171"/>
        <v>73117.647058823553</v>
      </c>
      <c r="Z238" s="8">
        <f t="shared" si="171"/>
        <v>71028.571428571449</v>
      </c>
      <c r="AA238" s="8">
        <f t="shared" si="171"/>
        <v>45552.21349342489</v>
      </c>
      <c r="AB238" s="8">
        <f t="shared" si="171"/>
        <v>51303.745431360898</v>
      </c>
      <c r="AC238" s="8">
        <f t="shared" si="171"/>
        <v>47392.643506981476</v>
      </c>
      <c r="AE238" s="8">
        <f>SUM(AE4:AE237)</f>
        <v>572952.55555555527</v>
      </c>
      <c r="AG238" s="51">
        <f t="shared" ref="AG238:AR238" si="172">SUM(AG4:AG237)</f>
        <v>608848.55555555527</v>
      </c>
      <c r="AH238" s="52">
        <f t="shared" si="172"/>
        <v>509142.21349342482</v>
      </c>
      <c r="AI238" s="52">
        <f t="shared" si="172"/>
        <v>159908</v>
      </c>
      <c r="AJ238" s="52">
        <f t="shared" si="172"/>
        <v>139350</v>
      </c>
      <c r="AK238" s="52">
        <f t="shared" si="172"/>
        <v>286137</v>
      </c>
      <c r="AL238" s="52">
        <f t="shared" si="172"/>
        <v>247168</v>
      </c>
      <c r="AM238" s="52">
        <f t="shared" si="172"/>
        <v>33565</v>
      </c>
      <c r="AN238" s="52">
        <f t="shared" si="172"/>
        <v>27702</v>
      </c>
      <c r="AO238" s="52">
        <f t="shared" si="172"/>
        <v>127760.55555555555</v>
      </c>
      <c r="AP238" s="52">
        <f t="shared" si="172"/>
        <v>93710.21349342489</v>
      </c>
      <c r="AQ238" s="52">
        <f t="shared" si="172"/>
        <v>1478.0000000000002</v>
      </c>
      <c r="AR238" s="55">
        <f t="shared" si="172"/>
        <v>1212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zoomScale="85" zoomScaleNormal="85" workbookViewId="0">
      <pane xSplit="2" ySplit="3" topLeftCell="AU28" activePane="bottomRight" state="frozen"/>
      <selection pane="topRight" activeCell="C1" sqref="C1"/>
      <selection pane="bottomLeft" activeCell="A4" sqref="A4"/>
      <selection pane="bottomRight" activeCell="AW35" sqref="AW35"/>
    </sheetView>
  </sheetViews>
  <sheetFormatPr defaultRowHeight="15" x14ac:dyDescent="0.25"/>
  <cols>
    <col min="3" max="4" width="13.42578125" style="8" customWidth="1"/>
    <col min="5" max="13" width="9.140625" style="8" customWidth="1"/>
    <col min="14" max="15" width="13.42578125" style="8" customWidth="1"/>
    <col min="16" max="31" width="9.140625" style="8" customWidth="1"/>
    <col min="32" max="32" width="13.42578125" style="8" customWidth="1"/>
    <col min="33" max="33" width="9.140625" style="8" customWidth="1"/>
    <col min="34" max="34" width="11.28515625" style="51" customWidth="1"/>
    <col min="35" max="43" width="11.28515625" style="52" customWidth="1"/>
    <col min="44" max="44" width="9.140625" style="53" customWidth="1"/>
    <col min="45" max="45" width="11.28515625" style="54" customWidth="1"/>
    <col min="46" max="46" width="9.140625" customWidth="1"/>
    <col min="47" max="48" width="11.28515625" style="8" customWidth="1"/>
    <col min="49" max="49" width="14" style="8" bestFit="1" customWidth="1"/>
    <col min="50" max="50" width="13.85546875" bestFit="1" customWidth="1"/>
    <col min="51" max="51" width="9.140625" customWidth="1"/>
    <col min="52" max="52" width="12.7109375" style="8" bestFit="1" customWidth="1"/>
    <col min="53" max="57" width="13.85546875" style="8" bestFit="1" customWidth="1"/>
  </cols>
  <sheetData>
    <row r="1" spans="1:57" x14ac:dyDescent="0.25">
      <c r="C1" s="7" t="str">
        <f>'Totaal per jr'!B1</f>
        <v>Eltis schatting</v>
      </c>
      <c r="N1" s="7" t="str">
        <f>'Totaal per jr'!M1</f>
        <v>Eltis database (gevonden slavenreizen)</v>
      </c>
      <c r="Y1" s="7" t="str">
        <f>'Totaal per jr'!X1</f>
        <v>Paesie schatting</v>
      </c>
      <c r="AF1" s="15" t="str">
        <f>'Totaal per jr'!AE1</f>
        <v>Reconstructie Eltis database + Paesie</v>
      </c>
      <c r="AH1" s="75" t="str">
        <f>'Totaal per jr'!AG1</f>
        <v>RECONSTRUCTIE ELTIS database / schatting + PAESIE</v>
      </c>
      <c r="AI1" s="49"/>
      <c r="AJ1" s="49"/>
      <c r="AK1" s="49"/>
      <c r="AL1" s="49"/>
      <c r="AM1" s="49"/>
      <c r="AN1" s="49"/>
      <c r="AO1" s="49"/>
      <c r="AP1" s="49"/>
      <c r="AQ1" s="49"/>
      <c r="AR1" s="76"/>
      <c r="AS1" s="50"/>
      <c r="AU1" s="8" t="str">
        <f>'Totaal per jr'!CG1</f>
        <v>Meerwaarde [extrapolaties]</v>
      </c>
      <c r="AW1" s="8" t="str">
        <f>'Totaal per jr'!CP1</f>
        <v>Meerwaarde [extrapolatiepoging incl periodes zonder prijs]</v>
      </c>
      <c r="AX1" s="8"/>
      <c r="AZ1" s="8" t="str">
        <f>'Totaal per jr'!BM1</f>
        <v>Kosten</v>
      </c>
      <c r="BB1" s="8" t="str">
        <f>'Totaal per jr'!BR1</f>
        <v>Opbrengsten</v>
      </c>
      <c r="BD1" s="8" t="str">
        <f>'Totaal per jr'!BU1</f>
        <v>Meerwaarde [reeel]</v>
      </c>
    </row>
    <row r="2" spans="1:57" x14ac:dyDescent="0.25">
      <c r="C2" s="7" t="str">
        <f>'Totaal per jr'!B2</f>
        <v>Total [transatlantic]</v>
      </c>
      <c r="E2" s="8" t="str">
        <f>'Totaal per jr'!D2</f>
        <v>Dutch Caribbean</v>
      </c>
      <c r="G2" s="8" t="str">
        <f>'Totaal per jr'!F2</f>
        <v>Dutch Guianas</v>
      </c>
      <c r="I2" s="8" t="str">
        <f>'Totaal per jr'!H2</f>
        <v>Brazil</v>
      </c>
      <c r="K2" s="8" t="str">
        <f>'Totaal per jr'!J2</f>
        <v>Spanish Americas and non-Dutch Caribbean</v>
      </c>
      <c r="N2" s="7" t="str">
        <f>'Totaal per jr'!M2</f>
        <v>Total [transatlantic]</v>
      </c>
      <c r="P2" s="8" t="str">
        <f>'Totaal per jr'!O2</f>
        <v>Dutch Caribbean</v>
      </c>
      <c r="R2" s="8" t="str">
        <f>'Totaal per jr'!Q2</f>
        <v>Dutch Guianas</v>
      </c>
      <c r="T2" s="8" t="str">
        <f>'Totaal per jr'!S2</f>
        <v>Brazil</v>
      </c>
      <c r="V2" s="8" t="str">
        <f>'Totaal per jr'!U2</f>
        <v>Spanish Americas and non-Dutch Caribbean</v>
      </c>
      <c r="Y2" s="15" t="str">
        <f>'Totaal per jr'!X2</f>
        <v>Aankoop (illegale handel)</v>
      </c>
      <c r="Z2" s="15"/>
      <c r="AA2" s="15"/>
      <c r="AB2" s="15" t="str">
        <f>'Totaal per jr'!AA2</f>
        <v>Verkoop (illegale handel)</v>
      </c>
      <c r="AF2" s="15" t="str">
        <f>'Totaal per jr'!AE2</f>
        <v>Totaal (laag)</v>
      </c>
      <c r="AH2" s="77" t="str">
        <f>'Totaal per jr'!AG2</f>
        <v>Totals</v>
      </c>
      <c r="AJ2" s="52" t="str">
        <f>'Totaal per jr'!AI2</f>
        <v>Dutch Caribbean</v>
      </c>
      <c r="AL2" s="52" t="str">
        <f>'Totaal per jr'!AK2</f>
        <v>Dutch Guianas</v>
      </c>
      <c r="AN2" s="52" t="str">
        <f>'Totaal per jr'!AM2</f>
        <v>Brazil</v>
      </c>
      <c r="AP2" s="52" t="str">
        <f>'Totaal per jr'!AO2</f>
        <v>Spanish Americas and non-Dutch Caribbean</v>
      </c>
      <c r="AR2" s="53" t="s">
        <v>257</v>
      </c>
      <c r="AU2" s="8" t="str">
        <f>'Totaal per jr'!CG2</f>
        <v>Min</v>
      </c>
      <c r="AV2" s="8" t="str">
        <f>'Totaal per jr'!CH2</f>
        <v>Max</v>
      </c>
      <c r="AW2" s="8" t="s">
        <v>335</v>
      </c>
      <c r="AX2" s="8" t="s">
        <v>336</v>
      </c>
      <c r="AZ2" s="8" t="str">
        <f>'Totaal per jr'!BN2</f>
        <v>Caraïben</v>
      </c>
      <c r="BA2" s="8" t="str">
        <f>'Totaal per jr'!BO2</f>
        <v>Guyana</v>
      </c>
      <c r="BB2" s="8" t="str">
        <f>'Totaal per jr'!BR2</f>
        <v>Caraïben</v>
      </c>
      <c r="BC2" s="8" t="str">
        <f>'Totaal per jr'!BS2</f>
        <v>Guyana</v>
      </c>
      <c r="BD2" s="8" t="str">
        <f>'Totaal per jr'!BU2</f>
        <v>Caraïben</v>
      </c>
      <c r="BE2" s="8" t="str">
        <f>'Totaal per jr'!BV2</f>
        <v>Guyana</v>
      </c>
    </row>
    <row r="3" spans="1:57" x14ac:dyDescent="0.25">
      <c r="C3" s="8" t="str">
        <f>'Totaal per jr'!B3</f>
        <v>Embarked</v>
      </c>
      <c r="D3" s="8" t="str">
        <f>'Totaal per jr'!C3</f>
        <v>Disembarked</v>
      </c>
      <c r="E3" s="8" t="str">
        <f>'Totaal per jr'!D3</f>
        <v>Embarked</v>
      </c>
      <c r="F3" s="8" t="str">
        <f>'Totaal per jr'!E3</f>
        <v>Disembarked</v>
      </c>
      <c r="G3" s="8" t="str">
        <f>'Totaal per jr'!F3</f>
        <v>Embarked</v>
      </c>
      <c r="H3" s="8" t="str">
        <f>'Totaal per jr'!G3</f>
        <v>Disembarked</v>
      </c>
      <c r="I3" s="8" t="str">
        <f>'Totaal per jr'!H3</f>
        <v>Embarked</v>
      </c>
      <c r="J3" s="8" t="str">
        <f>'Totaal per jr'!I3</f>
        <v>Disembarked</v>
      </c>
      <c r="K3" s="8" t="str">
        <f>'Totaal per jr'!J3</f>
        <v>Embarked</v>
      </c>
      <c r="L3" s="8" t="str">
        <f>'Totaal per jr'!K3</f>
        <v>Disembarked</v>
      </c>
      <c r="N3" s="8" t="str">
        <f>'Totaal per jr'!M3</f>
        <v>Embarked</v>
      </c>
      <c r="O3" s="8" t="str">
        <f>'Totaal per jr'!N3</f>
        <v>Disembarked</v>
      </c>
      <c r="P3" s="8" t="str">
        <f>'Totaal per jr'!O3</f>
        <v>Embarked</v>
      </c>
      <c r="Q3" s="8" t="str">
        <f>'Totaal per jr'!P3</f>
        <v>Disembarked</v>
      </c>
      <c r="R3" s="8" t="str">
        <f>'Totaal per jr'!Q3</f>
        <v>Embarked</v>
      </c>
      <c r="S3" s="8" t="str">
        <f>'Totaal per jr'!R3</f>
        <v>Disembarked</v>
      </c>
      <c r="T3" s="8" t="str">
        <f>'Totaal per jr'!S3</f>
        <v>Embarked</v>
      </c>
      <c r="U3" s="8" t="str">
        <f>'Totaal per jr'!T3</f>
        <v>Disembarked</v>
      </c>
      <c r="V3" s="8" t="str">
        <f>'Totaal per jr'!U3</f>
        <v>Embarked</v>
      </c>
      <c r="W3" s="8" t="str">
        <f>'Totaal per jr'!V3</f>
        <v>Disembarked</v>
      </c>
      <c r="Y3" s="8" t="str">
        <f>'Totaal per jr'!X3</f>
        <v>Laag</v>
      </c>
      <c r="Z3" s="8" t="str">
        <f>'Totaal per jr'!Y3</f>
        <v>Hoog</v>
      </c>
      <c r="AA3" s="8" t="str">
        <f>'Totaal per jr'!Z3</f>
        <v>Gemiddeld</v>
      </c>
      <c r="AB3" s="8" t="str">
        <f>'Totaal per jr'!AA3</f>
        <v>Laag</v>
      </c>
      <c r="AC3" s="8" t="str">
        <f>'Totaal per jr'!AB3</f>
        <v>Hoog</v>
      </c>
      <c r="AD3" s="8" t="str">
        <f>'Totaal per jr'!AC3</f>
        <v>Rechtdoor</v>
      </c>
      <c r="AF3" s="8" t="str">
        <f>'Totaal per jr'!AE3</f>
        <v>Embarked</v>
      </c>
      <c r="AH3" s="51" t="str">
        <f>'Totaal per jr'!AG3</f>
        <v>Embarked</v>
      </c>
      <c r="AI3" s="52" t="str">
        <f>'Totaal per jr'!AH3</f>
        <v>Disembarked</v>
      </c>
      <c r="AJ3" s="52" t="str">
        <f>'Totaal per jr'!AI3</f>
        <v>Embarked</v>
      </c>
      <c r="AK3" s="52" t="str">
        <f>'Totaal per jr'!AJ3</f>
        <v>Disembarked</v>
      </c>
      <c r="AL3" s="52" t="str">
        <f>'Totaal per jr'!AK3</f>
        <v>Embarked</v>
      </c>
      <c r="AM3" s="52" t="str">
        <f>'Totaal per jr'!AL3</f>
        <v>Disembarked</v>
      </c>
      <c r="AN3" s="52" t="str">
        <f>'Totaal per jr'!AM3</f>
        <v>Embarked</v>
      </c>
      <c r="AO3" s="52" t="str">
        <f>'Totaal per jr'!AN3</f>
        <v>Disembarked</v>
      </c>
      <c r="AP3" s="52" t="str">
        <f>'Totaal per jr'!AO3</f>
        <v>Embarked</v>
      </c>
      <c r="AQ3" s="52" t="str">
        <f>'Totaal per jr'!AP3</f>
        <v>Disembarked</v>
      </c>
      <c r="AR3" s="53" t="s">
        <v>100</v>
      </c>
      <c r="AS3" s="54" t="s">
        <v>101</v>
      </c>
      <c r="AW3" s="8">
        <f>'Totaal per jr'!CP3</f>
        <v>90</v>
      </c>
      <c r="AX3" s="8">
        <f>'Totaal per jr'!CQ3</f>
        <v>110</v>
      </c>
      <c r="BC3" s="8">
        <f>'Totaal per jr'!BS3</f>
        <v>0</v>
      </c>
    </row>
    <row r="4" spans="1:57" x14ac:dyDescent="0.25">
      <c r="A4" t="s">
        <v>165</v>
      </c>
      <c r="B4" t="s">
        <v>166</v>
      </c>
      <c r="C4" s="8">
        <f>SUMIFS('Totaal per jr'!B:B,'Totaal per jr'!A:A,'Totaal per 10 jr'!A4,'Totaal per jr'!A:A,'Totaal per 10 jr'!B4)</f>
        <v>1282</v>
      </c>
      <c r="D4" s="8">
        <f>SUMIFS('Totaal per jr'!C:C,'Totaal per jr'!A:A,'Totaal per 10 jr'!A4,'Totaal per jr'!A:A,'Totaal per 10 jr'!B4)</f>
        <v>1102</v>
      </c>
      <c r="E4" s="8">
        <f>SUMIFS('Totaal per jr'!D:D,'Totaal per jr'!A:A,'Totaal per 10 jr'!A4,'Totaal per jr'!A:A,'Totaal per 10 jr'!B4)</f>
        <v>0</v>
      </c>
      <c r="F4" s="8">
        <f>SUMIFS('Totaal per jr'!E:E,'Totaal per jr'!A:A,'Totaal per 10 jr'!A4,'Totaal per jr'!A:A,'Totaal per 10 jr'!B4)</f>
        <v>0</v>
      </c>
      <c r="G4" s="8">
        <f>SUMIFS('Totaal per jr'!F:F,'Totaal per jr'!A:A,'Totaal per 10 jr'!A4,'Totaal per jr'!A:A,'Totaal per 10 jr'!B4)</f>
        <v>0</v>
      </c>
      <c r="H4" s="8">
        <f>SUMIFS('Totaal per jr'!G:G,'Totaal per jr'!A:A,'Totaal per 10 jr'!A4,'Totaal per jr'!A:A,'Totaal per 10 jr'!B4)</f>
        <v>0</v>
      </c>
      <c r="I4" s="8">
        <f>SUMIFS('Totaal per jr'!H:H,'Totaal per jr'!A:A,'Totaal per 10 jr'!A4,'Totaal per jr'!A:A,'Totaal per 10 jr'!B4)</f>
        <v>1282</v>
      </c>
      <c r="J4" s="8">
        <f>SUMIFS('Totaal per jr'!I:I,'Totaal per jr'!A:A,'Totaal per 10 jr'!A4,'Totaal per jr'!A:A,'Totaal per 10 jr'!B4)</f>
        <v>1102</v>
      </c>
      <c r="K4" s="8">
        <f>SUMIFS('Totaal per jr'!J:J,'Totaal per jr'!A:A,'Totaal per 10 jr'!A4,'Totaal per jr'!A:A,'Totaal per 10 jr'!B4)</f>
        <v>0</v>
      </c>
      <c r="L4" s="8">
        <f>SUMIFS('Totaal per jr'!K:K,'Totaal per jr'!A:A,'Totaal per 10 jr'!A4,'Totaal per jr'!A:A,'Totaal per 10 jr'!B4)</f>
        <v>0</v>
      </c>
      <c r="N4" s="8">
        <f>SUMIFS('Totaal per jr'!M:M,'Totaal per jr'!A:A,'Totaal per 10 jr'!A4,'Totaal per jr'!A:A,'Totaal per 10 jr'!B4)</f>
        <v>948</v>
      </c>
      <c r="O4" s="8">
        <f>SUMIFS('Totaal per jr'!N:N,'Totaal per jr'!A:A,'Totaal per 10 jr'!A4,'Totaal per jr'!A:A,'Totaal per 10 jr'!B4)</f>
        <v>815</v>
      </c>
      <c r="P4" s="8">
        <f>SUMIFS('Totaal per jr'!O:O,'Totaal per jr'!A:A,'Totaal per 10 jr'!A4,'Totaal per jr'!A:A,'Totaal per 10 jr'!B4)</f>
        <v>0</v>
      </c>
      <c r="Q4" s="8">
        <f>SUMIFS('Totaal per jr'!P:P,'Totaal per jr'!A:A,'Totaal per 10 jr'!A4,'Totaal per jr'!A:A,'Totaal per 10 jr'!B4)</f>
        <v>0</v>
      </c>
      <c r="R4" s="8">
        <f>SUMIFS('Totaal per jr'!Q:Q,'Totaal per jr'!A:A,'Totaal per 10 jr'!A4,'Totaal per jr'!A:A,'Totaal per 10 jr'!B4)</f>
        <v>0</v>
      </c>
      <c r="S4" s="8">
        <f>SUMIFS('Totaal per jr'!R:R,'Totaal per jr'!A:A,'Totaal per 10 jr'!A4,'Totaal per jr'!A:A,'Totaal per 10 jr'!B4)</f>
        <v>0</v>
      </c>
      <c r="T4" s="8">
        <f>SUMIFS('Totaal per jr'!S:S,'Totaal per jr'!A:A,'Totaal per 10 jr'!A4,'Totaal per jr'!A:A,'Totaal per 10 jr'!B4)</f>
        <v>668</v>
      </c>
      <c r="U4" s="8">
        <f>SUMIFS('Totaal per jr'!T:T,'Totaal per jr'!A:A,'Totaal per 10 jr'!A4,'Totaal per jr'!A:A,'Totaal per 10 jr'!B4)</f>
        <v>574</v>
      </c>
      <c r="V4" s="8">
        <f>SUMIFS('Totaal per jr'!U:U,'Totaal per jr'!A:A,'Totaal per 10 jr'!A4,'Totaal per jr'!A:A,'Totaal per 10 jr'!B4)</f>
        <v>280</v>
      </c>
      <c r="W4" s="8">
        <f>SUMIFS('Totaal per jr'!V:V,'Totaal per jr'!A:A,'Totaal per 10 jr'!A4,'Totaal per jr'!A:A,'Totaal per 10 jr'!B4)</f>
        <v>241</v>
      </c>
      <c r="AF4" s="8">
        <f>SUMIFS('Totaal per jr'!AE:AE,'Totaal per jr'!A:A,'Totaal per 10 jr'!A4,'Totaal per jr'!A:A,'Totaal per 10 jr'!B4)</f>
        <v>948</v>
      </c>
      <c r="AH4" s="51">
        <f>SUMIFS('Totaal per jr'!AG:AG,'Totaal per jr'!A:A,'Totaal per 10 jr'!A4,'Totaal per jr'!A:A,'Totaal per 10 jr'!B4)</f>
        <v>1282</v>
      </c>
      <c r="AI4" s="52">
        <f>SUMIFS('Totaal per jr'!AH:AH,'Totaal per jr'!A:A,'Totaal per 10 jr'!A4,'Totaal per jr'!A:A,'Totaal per 10 jr'!B4)</f>
        <v>1102</v>
      </c>
      <c r="AJ4" s="52">
        <f>SUMIFS('Totaal per jr'!AI:AI,'Totaal per jr'!A:A,'Totaal per 10 jr'!A4,'Totaal per jr'!A:A,'Totaal per 10 jr'!B4)</f>
        <v>0</v>
      </c>
      <c r="AK4" s="52">
        <f>SUMIFS('Totaal per jr'!AJ:AJ,'Totaal per jr'!A:A,'Totaal per 10 jr'!A4,'Totaal per jr'!A:A,'Totaal per 10 jr'!B4)</f>
        <v>0</v>
      </c>
      <c r="AL4" s="52">
        <f>SUMIFS('Totaal per jr'!AK:AK,'Totaal per jr'!A:A,'Totaal per 10 jr'!A4,'Totaal per jr'!A:A,'Totaal per 10 jr'!B4)</f>
        <v>0</v>
      </c>
      <c r="AM4" s="52">
        <f>SUMIFS('Totaal per jr'!AL:AL,'Totaal per jr'!A:A,'Totaal per 10 jr'!A4,'Totaal per jr'!A:A,'Totaal per 10 jr'!B4)</f>
        <v>0</v>
      </c>
      <c r="AN4" s="52">
        <f>SUMIFS('Totaal per jr'!AM:AM,'Totaal per jr'!A:A,'Totaal per 10 jr'!A4,'Totaal per jr'!A:A,'Totaal per 10 jr'!B4)</f>
        <v>1282</v>
      </c>
      <c r="AO4" s="52">
        <f>SUMIFS('Totaal per jr'!AN:AN,'Totaal per jr'!A:A,'Totaal per 10 jr'!A4,'Totaal per jr'!A:A,'Totaal per 10 jr'!B4)</f>
        <v>1102</v>
      </c>
      <c r="AP4" s="52">
        <f>SUMIFS('Totaal per jr'!AO:AO,'Totaal per jr'!A:A,'Totaal per 10 jr'!A4,'Totaal per jr'!A:A,'Totaal per 10 jr'!B4)</f>
        <v>0</v>
      </c>
      <c r="AQ4" s="52">
        <f>SUMIFS('Totaal per jr'!AP:AP,'Totaal per jr'!A:A,'Totaal per 10 jr'!A4,'Totaal per jr'!A:A,'Totaal per 10 jr'!B4)</f>
        <v>0</v>
      </c>
      <c r="AR4" s="78">
        <f>AH4-AJ4-AL4-AN4-AP4</f>
        <v>0</v>
      </c>
      <c r="AS4" s="56">
        <f t="shared" ref="AS4:AS42" si="0">AI4-AK4-AM4-AO4-AQ4</f>
        <v>0</v>
      </c>
      <c r="AU4" s="8">
        <f>SUMIFS('Totaal per jr'!CG:CG,'Totaal per jr'!A:A,'Totaal per 10 jr'!A4,'Totaal per jr'!A:A,'Totaal per 10 jr'!B4)</f>
        <v>0</v>
      </c>
      <c r="AV4" s="8">
        <f>SUMIFS('Totaal per jr'!CH:CH,'Totaal per jr'!A:A,'Totaal per 10 jr'!A4,'Totaal per jr'!A:A,'Totaal per 10 jr'!B4)</f>
        <v>0</v>
      </c>
      <c r="AW4" s="8">
        <f>SUMIFS('Totaal per jr'!CP:CP,'Totaal per jr'!A:A,'Totaal per 10 jr'!A4,'Totaal per jr'!A:A,'Totaal per 10 jr'!B4)</f>
        <v>115380</v>
      </c>
      <c r="AX4">
        <f>SUMIFS('Totaal per jr'!CQ:CQ,'Totaal per jr'!A:A,'Totaal per 10 jr'!A4,'Totaal per jr'!A:A,'Totaal per 10 jr'!B4)</f>
        <v>141020</v>
      </c>
      <c r="AZ4" s="8">
        <f>SUMIFS('Totaal per jr'!BN:BN,'Totaal per jr'!A:A,'Totaal per 10 jr'!A4,'Totaal per jr'!A:A,'Totaal per 10 jr'!B4)</f>
        <v>0</v>
      </c>
      <c r="BA4" s="8">
        <f>SUMIFS('Totaal per jr'!BO:BO,'Totaal per jr'!A:A,'Totaal per 10 jr'!A4,'Totaal per jr'!A:A,'Totaal per 10 jr'!B4)</f>
        <v>0</v>
      </c>
      <c r="BB4" s="8">
        <f>SUMIFS('Totaal per jr'!BR:BR,'Totaal per jr'!A:A,'Totaal per 10 jr'!A4,'Totaal per jr'!A:A,'Totaal per 10 jr'!B4)</f>
        <v>0</v>
      </c>
      <c r="BC4" s="8">
        <f>SUMIFS('Totaal per jr'!BS:BS,'Totaal per jr'!A:A,'Totaal per 10 jr'!A4,'Totaal per jr'!A:A,'Totaal per 10 jr'!B4)</f>
        <v>0</v>
      </c>
      <c r="BD4" s="8">
        <f>SUMIFS('Totaal per jr'!BU:BU,'Totaal per jr'!A:A,'Totaal per 10 jr'!A4,'Totaal per jr'!A:A,'Totaal per 10 jr'!B4)</f>
        <v>0</v>
      </c>
      <c r="BE4" s="8">
        <f>SUMIFS('Totaal per jr'!BV:BV,'Totaal per jr'!A:A,'Totaal per 10 jr'!A4,'Totaal per jr'!A:A,'Totaal per 10 jr'!B4)</f>
        <v>0</v>
      </c>
    </row>
    <row r="5" spans="1:57" x14ac:dyDescent="0.25">
      <c r="A5" t="s">
        <v>167</v>
      </c>
      <c r="B5" t="s">
        <v>168</v>
      </c>
      <c r="C5" s="8">
        <f>SUMIFS('Totaal per jr'!B:B,'Totaal per jr'!A:A,'Totaal per 10 jr'!A5,'Totaal per jr'!A:A,'Totaal per 10 jr'!B5)</f>
        <v>878</v>
      </c>
      <c r="D5" s="8">
        <f>SUMIFS('Totaal per jr'!C:C,'Totaal per jr'!A:A,'Totaal per 10 jr'!A5,'Totaal per jr'!A:A,'Totaal per 10 jr'!B5)</f>
        <v>757</v>
      </c>
      <c r="E5" s="8">
        <f>SUMIFS('Totaal per jr'!D:D,'Totaal per jr'!A:A,'Totaal per 10 jr'!A5,'Totaal per jr'!A:A,'Totaal per 10 jr'!B5)</f>
        <v>0</v>
      </c>
      <c r="F5" s="8">
        <f>SUMIFS('Totaal per jr'!E:E,'Totaal per jr'!A:A,'Totaal per 10 jr'!A5,'Totaal per jr'!A:A,'Totaal per 10 jr'!B5)</f>
        <v>0</v>
      </c>
      <c r="G5" s="8">
        <f>SUMIFS('Totaal per jr'!F:F,'Totaal per jr'!A:A,'Totaal per 10 jr'!A5,'Totaal per jr'!A:A,'Totaal per 10 jr'!B5)</f>
        <v>0</v>
      </c>
      <c r="H5" s="8">
        <f>SUMIFS('Totaal per jr'!G:G,'Totaal per jr'!A:A,'Totaal per 10 jr'!A5,'Totaal per jr'!A:A,'Totaal per 10 jr'!B5)</f>
        <v>0</v>
      </c>
      <c r="I5" s="8">
        <f>SUMIFS('Totaal per jr'!H:H,'Totaal per jr'!A:A,'Totaal per 10 jr'!A5,'Totaal per jr'!A:A,'Totaal per 10 jr'!B5)</f>
        <v>334</v>
      </c>
      <c r="J5" s="8">
        <f>SUMIFS('Totaal per jr'!I:I,'Totaal per jr'!A:A,'Totaal per 10 jr'!A5,'Totaal per jr'!A:A,'Totaal per 10 jr'!B5)</f>
        <v>287</v>
      </c>
      <c r="K5" s="8">
        <f>SUMIFS('Totaal per jr'!J:J,'Totaal per jr'!A:A,'Totaal per 10 jr'!A5,'Totaal per jr'!A:A,'Totaal per 10 jr'!B5)</f>
        <v>544</v>
      </c>
      <c r="L5" s="8">
        <f>SUMIFS('Totaal per jr'!K:K,'Totaal per jr'!A:A,'Totaal per 10 jr'!A5,'Totaal per jr'!A:A,'Totaal per 10 jr'!B5)</f>
        <v>470</v>
      </c>
      <c r="N5" s="8">
        <f>SUMIFS('Totaal per jr'!M:M,'Totaal per jr'!A:A,'Totaal per 10 jr'!A5,'Totaal per jr'!A:A,'Totaal per 10 jr'!B5)</f>
        <v>878</v>
      </c>
      <c r="O5" s="8">
        <f>SUMIFS('Totaal per jr'!N:N,'Totaal per jr'!A:A,'Totaal per 10 jr'!A5,'Totaal per jr'!A:A,'Totaal per 10 jr'!B5)</f>
        <v>757</v>
      </c>
      <c r="P5" s="8">
        <f>SUMIFS('Totaal per jr'!O:O,'Totaal per jr'!A:A,'Totaal per 10 jr'!A5,'Totaal per jr'!A:A,'Totaal per 10 jr'!B5)</f>
        <v>0</v>
      </c>
      <c r="Q5" s="8">
        <f>SUMIFS('Totaal per jr'!P:P,'Totaal per jr'!A:A,'Totaal per 10 jr'!A5,'Totaal per jr'!A:A,'Totaal per 10 jr'!B5)</f>
        <v>0</v>
      </c>
      <c r="R5" s="8">
        <f>SUMIFS('Totaal per jr'!Q:Q,'Totaal per jr'!A:A,'Totaal per 10 jr'!A5,'Totaal per jr'!A:A,'Totaal per 10 jr'!B5)</f>
        <v>0</v>
      </c>
      <c r="S5" s="8">
        <f>SUMIFS('Totaal per jr'!R:R,'Totaal per jr'!A:A,'Totaal per 10 jr'!A5,'Totaal per jr'!A:A,'Totaal per 10 jr'!B5)</f>
        <v>0</v>
      </c>
      <c r="T5" s="8">
        <f>SUMIFS('Totaal per jr'!S:S,'Totaal per jr'!A:A,'Totaal per 10 jr'!A5,'Totaal per jr'!A:A,'Totaal per 10 jr'!B5)</f>
        <v>334</v>
      </c>
      <c r="U5" s="8">
        <f>SUMIFS('Totaal per jr'!T:T,'Totaal per jr'!A:A,'Totaal per 10 jr'!A5,'Totaal per jr'!A:A,'Totaal per 10 jr'!B5)</f>
        <v>287</v>
      </c>
      <c r="V5" s="8">
        <f>SUMIFS('Totaal per jr'!U:U,'Totaal per jr'!A:A,'Totaal per 10 jr'!A5,'Totaal per jr'!A:A,'Totaal per 10 jr'!B5)</f>
        <v>544</v>
      </c>
      <c r="W5" s="8">
        <f>SUMIFS('Totaal per jr'!V:V,'Totaal per jr'!A:A,'Totaal per 10 jr'!A5,'Totaal per jr'!A:A,'Totaal per 10 jr'!B5)</f>
        <v>470</v>
      </c>
      <c r="AF5" s="8">
        <f>SUMIFS('Totaal per jr'!AE:AE,'Totaal per jr'!A:A,'Totaal per 10 jr'!A5,'Totaal per jr'!A:A,'Totaal per 10 jr'!B5)</f>
        <v>878</v>
      </c>
      <c r="AH5" s="51">
        <f>SUMIFS('Totaal per jr'!AG:AG,'Totaal per jr'!A:A,'Totaal per 10 jr'!A5,'Totaal per jr'!A:A,'Totaal per 10 jr'!B5)</f>
        <v>878</v>
      </c>
      <c r="AI5" s="52">
        <f>SUMIFS('Totaal per jr'!AH:AH,'Totaal per jr'!A:A,'Totaal per 10 jr'!A5,'Totaal per jr'!A:A,'Totaal per 10 jr'!B5)</f>
        <v>757</v>
      </c>
      <c r="AJ5" s="52">
        <f>SUMIFS('Totaal per jr'!AI:AI,'Totaal per jr'!A:A,'Totaal per 10 jr'!A5,'Totaal per jr'!A:A,'Totaal per 10 jr'!B5)</f>
        <v>0</v>
      </c>
      <c r="AK5" s="52">
        <f>SUMIFS('Totaal per jr'!AJ:AJ,'Totaal per jr'!A:A,'Totaal per 10 jr'!A5,'Totaal per jr'!A:A,'Totaal per 10 jr'!B5)</f>
        <v>0</v>
      </c>
      <c r="AL5" s="52">
        <f>SUMIFS('Totaal per jr'!AK:AK,'Totaal per jr'!A:A,'Totaal per 10 jr'!A5,'Totaal per jr'!A:A,'Totaal per 10 jr'!B5)</f>
        <v>0</v>
      </c>
      <c r="AM5" s="52">
        <f>SUMIFS('Totaal per jr'!AL:AL,'Totaal per jr'!A:A,'Totaal per 10 jr'!A5,'Totaal per jr'!A:A,'Totaal per 10 jr'!B5)</f>
        <v>0</v>
      </c>
      <c r="AN5" s="52">
        <f>SUMIFS('Totaal per jr'!AM:AM,'Totaal per jr'!A:A,'Totaal per 10 jr'!A5,'Totaal per jr'!A:A,'Totaal per 10 jr'!B5)</f>
        <v>334</v>
      </c>
      <c r="AO5" s="52">
        <f>SUMIFS('Totaal per jr'!AN:AN,'Totaal per jr'!A:A,'Totaal per 10 jr'!A5,'Totaal per jr'!A:A,'Totaal per 10 jr'!B5)</f>
        <v>287</v>
      </c>
      <c r="AP5" s="52">
        <f>SUMIFS('Totaal per jr'!AO:AO,'Totaal per jr'!A:A,'Totaal per 10 jr'!A5,'Totaal per jr'!A:A,'Totaal per 10 jr'!B5)</f>
        <v>544</v>
      </c>
      <c r="AQ5" s="52">
        <f>SUMIFS('Totaal per jr'!AP:AP,'Totaal per jr'!A:A,'Totaal per 10 jr'!A5,'Totaal per jr'!A:A,'Totaal per 10 jr'!B5)</f>
        <v>470</v>
      </c>
      <c r="AR5" s="78">
        <f t="shared" ref="AR5:AR42" si="1">AH5-AJ5-AL5-AN5-AP5</f>
        <v>0</v>
      </c>
      <c r="AS5" s="56">
        <f t="shared" si="0"/>
        <v>0</v>
      </c>
      <c r="AU5" s="8">
        <f>SUMIFS('Totaal per jr'!CG:CG,'Totaal per jr'!A:A,'Totaal per 10 jr'!A5,'Totaal per jr'!A:A,'Totaal per 10 jr'!B5)</f>
        <v>0</v>
      </c>
      <c r="AV5" s="8">
        <f>SUMIFS('Totaal per jr'!CH:CH,'Totaal per jr'!A:A,'Totaal per 10 jr'!A5,'Totaal per jr'!A:A,'Totaal per 10 jr'!B5)</f>
        <v>0</v>
      </c>
      <c r="AW5" s="8">
        <f>SUMIFS('Totaal per jr'!CP:CP,'Totaal per jr'!A:A,'Totaal per 10 jr'!A5,'Totaal per jr'!A:A,'Totaal per 10 jr'!B5)</f>
        <v>79020</v>
      </c>
      <c r="AX5" s="8">
        <f>SUMIFS('Totaal per jr'!CQ:CQ,'Totaal per jr'!A:A,'Totaal per 10 jr'!A5,'Totaal per jr'!A:A,'Totaal per 10 jr'!B5)</f>
        <v>96580</v>
      </c>
      <c r="AZ5" s="8">
        <f>SUMIFS('Totaal per jr'!BN:BN,'Totaal per jr'!A:A,'Totaal per 10 jr'!A5,'Totaal per jr'!A:A,'Totaal per 10 jr'!B5)</f>
        <v>0</v>
      </c>
      <c r="BA5" s="8">
        <f>SUMIFS('Totaal per jr'!BO:BO,'Totaal per jr'!A:A,'Totaal per 10 jr'!A5,'Totaal per jr'!A:A,'Totaal per 10 jr'!B5)</f>
        <v>0</v>
      </c>
      <c r="BB5" s="8">
        <f>SUMIFS('Totaal per jr'!BR:BR,'Totaal per jr'!A:A,'Totaal per 10 jr'!A5,'Totaal per jr'!A:A,'Totaal per 10 jr'!B5)</f>
        <v>0</v>
      </c>
      <c r="BC5" s="8">
        <f>SUMIFS('Totaal per jr'!BS:BS,'Totaal per jr'!A:A,'Totaal per 10 jr'!A5,'Totaal per jr'!A:A,'Totaal per 10 jr'!B5)</f>
        <v>0</v>
      </c>
      <c r="BD5" s="8">
        <f>SUMIFS('Totaal per jr'!BU:BU,'Totaal per jr'!A:A,'Totaal per 10 jr'!A5,'Totaal per jr'!A:A,'Totaal per 10 jr'!B5)</f>
        <v>0</v>
      </c>
      <c r="BE5" s="8">
        <f>SUMIFS('Totaal per jr'!BV:BV,'Totaal per jr'!A:A,'Totaal per 10 jr'!A5,'Totaal per jr'!A:A,'Totaal per 10 jr'!B5)</f>
        <v>0</v>
      </c>
    </row>
    <row r="6" spans="1:57" x14ac:dyDescent="0.25">
      <c r="A6" t="s">
        <v>169</v>
      </c>
      <c r="B6" t="s">
        <v>170</v>
      </c>
      <c r="C6" s="8">
        <f>SUMIFS('Totaal per jr'!B:B,'Totaal per jr'!A:A,'Totaal per 10 jr'!A6,'Totaal per jr'!A:A,'Totaal per 10 jr'!B6)</f>
        <v>951</v>
      </c>
      <c r="D6" s="8">
        <f>SUMIFS('Totaal per jr'!C:C,'Totaal per jr'!A:A,'Totaal per 10 jr'!A6,'Totaal per jr'!A:A,'Totaal per 10 jr'!B6)</f>
        <v>820</v>
      </c>
      <c r="E6" s="8">
        <f>SUMIFS('Totaal per jr'!D:D,'Totaal per jr'!A:A,'Totaal per 10 jr'!A6,'Totaal per jr'!A:A,'Totaal per 10 jr'!B6)</f>
        <v>0</v>
      </c>
      <c r="F6" s="8">
        <f>SUMIFS('Totaal per jr'!E:E,'Totaal per jr'!A:A,'Totaal per 10 jr'!A6,'Totaal per jr'!A:A,'Totaal per 10 jr'!B6)</f>
        <v>0</v>
      </c>
      <c r="G6" s="8">
        <f>SUMIFS('Totaal per jr'!F:F,'Totaal per jr'!A:A,'Totaal per 10 jr'!A6,'Totaal per jr'!A:A,'Totaal per 10 jr'!B6)</f>
        <v>0</v>
      </c>
      <c r="H6" s="8">
        <f>SUMIFS('Totaal per jr'!G:G,'Totaal per jr'!A:A,'Totaal per 10 jr'!A6,'Totaal per jr'!A:A,'Totaal per 10 jr'!B6)</f>
        <v>0</v>
      </c>
      <c r="I6" s="8">
        <f>SUMIFS('Totaal per jr'!H:H,'Totaal per jr'!A:A,'Totaal per 10 jr'!A6,'Totaal per jr'!A:A,'Totaal per 10 jr'!B6)</f>
        <v>0</v>
      </c>
      <c r="J6" s="8">
        <f>SUMIFS('Totaal per jr'!I:I,'Totaal per jr'!A:A,'Totaal per 10 jr'!A6,'Totaal per jr'!A:A,'Totaal per 10 jr'!B6)</f>
        <v>0</v>
      </c>
      <c r="K6" s="8">
        <f>SUMIFS('Totaal per jr'!J:J,'Totaal per jr'!A:A,'Totaal per 10 jr'!A6,'Totaal per jr'!A:A,'Totaal per 10 jr'!B6)</f>
        <v>951</v>
      </c>
      <c r="L6" s="8">
        <f>SUMIFS('Totaal per jr'!K:K,'Totaal per jr'!A:A,'Totaal per 10 jr'!A6,'Totaal per jr'!A:A,'Totaal per 10 jr'!B6)</f>
        <v>820</v>
      </c>
      <c r="N6" s="8">
        <f>SUMIFS('Totaal per jr'!M:M,'Totaal per jr'!A:A,'Totaal per 10 jr'!A6,'Totaal per jr'!A:A,'Totaal per 10 jr'!B6)</f>
        <v>951</v>
      </c>
      <c r="O6" s="8">
        <f>SUMIFS('Totaal per jr'!N:N,'Totaal per jr'!A:A,'Totaal per 10 jr'!A6,'Totaal per jr'!A:A,'Totaal per 10 jr'!B6)</f>
        <v>819</v>
      </c>
      <c r="P6" s="8">
        <f>SUMIFS('Totaal per jr'!O:O,'Totaal per jr'!A:A,'Totaal per 10 jr'!A6,'Totaal per jr'!A:A,'Totaal per 10 jr'!B6)</f>
        <v>0</v>
      </c>
      <c r="Q6" s="8">
        <f>SUMIFS('Totaal per jr'!P:P,'Totaal per jr'!A:A,'Totaal per 10 jr'!A6,'Totaal per jr'!A:A,'Totaal per 10 jr'!B6)</f>
        <v>0</v>
      </c>
      <c r="R6" s="8">
        <f>SUMIFS('Totaal per jr'!Q:Q,'Totaal per jr'!A:A,'Totaal per 10 jr'!A6,'Totaal per jr'!A:A,'Totaal per 10 jr'!B6)</f>
        <v>0</v>
      </c>
      <c r="S6" s="8">
        <f>SUMIFS('Totaal per jr'!R:R,'Totaal per jr'!A:A,'Totaal per 10 jr'!A6,'Totaal per jr'!A:A,'Totaal per 10 jr'!B6)</f>
        <v>0</v>
      </c>
      <c r="T6" s="8">
        <f>SUMIFS('Totaal per jr'!S:S,'Totaal per jr'!A:A,'Totaal per 10 jr'!A6,'Totaal per jr'!A:A,'Totaal per 10 jr'!B6)</f>
        <v>0</v>
      </c>
      <c r="U6" s="8">
        <f>SUMIFS('Totaal per jr'!T:T,'Totaal per jr'!A:A,'Totaal per 10 jr'!A6,'Totaal per jr'!A:A,'Totaal per 10 jr'!B6)</f>
        <v>0</v>
      </c>
      <c r="V6" s="8">
        <f>SUMIFS('Totaal per jr'!U:U,'Totaal per jr'!A:A,'Totaal per 10 jr'!A6,'Totaal per jr'!A:A,'Totaal per 10 jr'!B6)</f>
        <v>617</v>
      </c>
      <c r="W6" s="8">
        <f>SUMIFS('Totaal per jr'!V:V,'Totaal per jr'!A:A,'Totaal per 10 jr'!A6,'Totaal per jr'!A:A,'Totaal per 10 jr'!B6)</f>
        <v>532</v>
      </c>
      <c r="AF6" s="8">
        <f>SUMIFS('Totaal per jr'!AE:AE,'Totaal per jr'!A:A,'Totaal per 10 jr'!A6,'Totaal per jr'!A:A,'Totaal per 10 jr'!B6)</f>
        <v>951</v>
      </c>
      <c r="AH6" s="51">
        <f>SUMIFS('Totaal per jr'!AG:AG,'Totaal per jr'!A:A,'Totaal per 10 jr'!A6,'Totaal per jr'!A:A,'Totaal per 10 jr'!B6)</f>
        <v>951</v>
      </c>
      <c r="AI6" s="52">
        <f>SUMIFS('Totaal per jr'!AH:AH,'Totaal per jr'!A:A,'Totaal per 10 jr'!A6,'Totaal per jr'!A:A,'Totaal per 10 jr'!B6)</f>
        <v>820</v>
      </c>
      <c r="AJ6" s="52">
        <f>SUMIFS('Totaal per jr'!AI:AI,'Totaal per jr'!A:A,'Totaal per 10 jr'!A6,'Totaal per jr'!A:A,'Totaal per 10 jr'!B6)</f>
        <v>0</v>
      </c>
      <c r="AK6" s="52">
        <f>SUMIFS('Totaal per jr'!AJ:AJ,'Totaal per jr'!A:A,'Totaal per 10 jr'!A6,'Totaal per jr'!A:A,'Totaal per 10 jr'!B6)</f>
        <v>0</v>
      </c>
      <c r="AL6" s="52">
        <f>SUMIFS('Totaal per jr'!AK:AK,'Totaal per jr'!A:A,'Totaal per 10 jr'!A6,'Totaal per jr'!A:A,'Totaal per 10 jr'!B6)</f>
        <v>0</v>
      </c>
      <c r="AM6" s="52">
        <f>SUMIFS('Totaal per jr'!AL:AL,'Totaal per jr'!A:A,'Totaal per 10 jr'!A6,'Totaal per jr'!A:A,'Totaal per 10 jr'!B6)</f>
        <v>0</v>
      </c>
      <c r="AN6" s="52">
        <f>SUMIFS('Totaal per jr'!AM:AM,'Totaal per jr'!A:A,'Totaal per 10 jr'!A6,'Totaal per jr'!A:A,'Totaal per 10 jr'!B6)</f>
        <v>0</v>
      </c>
      <c r="AO6" s="52">
        <f>SUMIFS('Totaal per jr'!AN:AN,'Totaal per jr'!A:A,'Totaal per 10 jr'!A6,'Totaal per jr'!A:A,'Totaal per 10 jr'!B6)</f>
        <v>0</v>
      </c>
      <c r="AP6" s="52">
        <f>SUMIFS('Totaal per jr'!AO:AO,'Totaal per jr'!A:A,'Totaal per 10 jr'!A6,'Totaal per jr'!A:A,'Totaal per 10 jr'!B6)</f>
        <v>951</v>
      </c>
      <c r="AQ6" s="52">
        <f>SUMIFS('Totaal per jr'!AP:AP,'Totaal per jr'!A:A,'Totaal per 10 jr'!A6,'Totaal per jr'!A:A,'Totaal per 10 jr'!B6)</f>
        <v>820</v>
      </c>
      <c r="AR6" s="78">
        <f t="shared" si="1"/>
        <v>0</v>
      </c>
      <c r="AS6" s="56">
        <f t="shared" si="0"/>
        <v>0</v>
      </c>
      <c r="AU6" s="8">
        <f>SUMIFS('Totaal per jr'!CG:CG,'Totaal per jr'!A:A,'Totaal per 10 jr'!A6,'Totaal per jr'!A:A,'Totaal per 10 jr'!B6)</f>
        <v>0</v>
      </c>
      <c r="AV6" s="8">
        <f>SUMIFS('Totaal per jr'!CH:CH,'Totaal per jr'!A:A,'Totaal per 10 jr'!A6,'Totaal per jr'!A:A,'Totaal per 10 jr'!B6)</f>
        <v>0</v>
      </c>
      <c r="AW6" s="8">
        <f>SUMIFS('Totaal per jr'!CP:CP,'Totaal per jr'!A:A,'Totaal per 10 jr'!A6,'Totaal per jr'!A:A,'Totaal per 10 jr'!B6)</f>
        <v>85590</v>
      </c>
      <c r="AX6" s="8">
        <f>SUMIFS('Totaal per jr'!CQ:CQ,'Totaal per jr'!A:A,'Totaal per 10 jr'!A6,'Totaal per jr'!A:A,'Totaal per 10 jr'!B6)</f>
        <v>104610</v>
      </c>
      <c r="AZ6" s="8">
        <f>SUMIFS('Totaal per jr'!BN:BN,'Totaal per jr'!A:A,'Totaal per 10 jr'!A6,'Totaal per jr'!A:A,'Totaal per 10 jr'!B6)</f>
        <v>0</v>
      </c>
      <c r="BA6" s="8">
        <f>SUMIFS('Totaal per jr'!BO:BO,'Totaal per jr'!A:A,'Totaal per 10 jr'!A6,'Totaal per jr'!A:A,'Totaal per 10 jr'!B6)</f>
        <v>0</v>
      </c>
      <c r="BB6" s="8">
        <f>SUMIFS('Totaal per jr'!BR:BR,'Totaal per jr'!A:A,'Totaal per 10 jr'!A6,'Totaal per jr'!A:A,'Totaal per 10 jr'!B6)</f>
        <v>0</v>
      </c>
      <c r="BC6" s="8">
        <f>SUMIFS('Totaal per jr'!BS:BS,'Totaal per jr'!A:A,'Totaal per 10 jr'!A6,'Totaal per jr'!A:A,'Totaal per 10 jr'!B6)</f>
        <v>0</v>
      </c>
      <c r="BD6" s="8">
        <f>SUMIFS('Totaal per jr'!BU:BU,'Totaal per jr'!A:A,'Totaal per 10 jr'!A6,'Totaal per jr'!A:A,'Totaal per 10 jr'!B6)</f>
        <v>0</v>
      </c>
      <c r="BE6" s="8">
        <f>SUMIFS('Totaal per jr'!BV:BV,'Totaal per jr'!A:A,'Totaal per 10 jr'!A6,'Totaal per jr'!A:A,'Totaal per 10 jr'!B6)</f>
        <v>0</v>
      </c>
    </row>
    <row r="7" spans="1:57" x14ac:dyDescent="0.25">
      <c r="A7" t="s">
        <v>172</v>
      </c>
      <c r="B7" t="s">
        <v>173</v>
      </c>
      <c r="C7" s="8">
        <f>SUMIFS('Totaal per jr'!B:B,'Totaal per jr'!A:A,'Totaal per 10 jr'!A7,'Totaal per jr'!A:A,'Totaal per 10 jr'!B7)</f>
        <v>0</v>
      </c>
      <c r="D7" s="8">
        <f>SUMIFS('Totaal per jr'!C:C,'Totaal per jr'!A:A,'Totaal per 10 jr'!A7,'Totaal per jr'!A:A,'Totaal per 10 jr'!B7)</f>
        <v>0</v>
      </c>
      <c r="E7" s="8">
        <f>SUMIFS('Totaal per jr'!D:D,'Totaal per jr'!A:A,'Totaal per 10 jr'!A7,'Totaal per jr'!A:A,'Totaal per 10 jr'!B7)</f>
        <v>0</v>
      </c>
      <c r="F7" s="8">
        <f>SUMIFS('Totaal per jr'!E:E,'Totaal per jr'!A:A,'Totaal per 10 jr'!A7,'Totaal per jr'!A:A,'Totaal per 10 jr'!B7)</f>
        <v>0</v>
      </c>
      <c r="G7" s="8">
        <f>SUMIFS('Totaal per jr'!F:F,'Totaal per jr'!A:A,'Totaal per 10 jr'!A7,'Totaal per jr'!A:A,'Totaal per 10 jr'!B7)</f>
        <v>0</v>
      </c>
      <c r="H7" s="8">
        <f>SUMIFS('Totaal per jr'!G:G,'Totaal per jr'!A:A,'Totaal per 10 jr'!A7,'Totaal per jr'!A:A,'Totaal per 10 jr'!B7)</f>
        <v>0</v>
      </c>
      <c r="I7" s="8">
        <f>SUMIFS('Totaal per jr'!H:H,'Totaal per jr'!A:A,'Totaal per 10 jr'!A7,'Totaal per jr'!A:A,'Totaal per 10 jr'!B7)</f>
        <v>0</v>
      </c>
      <c r="J7" s="8">
        <f>SUMIFS('Totaal per jr'!I:I,'Totaal per jr'!A:A,'Totaal per 10 jr'!A7,'Totaal per jr'!A:A,'Totaal per 10 jr'!B7)</f>
        <v>0</v>
      </c>
      <c r="K7" s="8">
        <f>SUMIFS('Totaal per jr'!J:J,'Totaal per jr'!A:A,'Totaal per 10 jr'!A7,'Totaal per jr'!A:A,'Totaal per 10 jr'!B7)</f>
        <v>0</v>
      </c>
      <c r="L7" s="8">
        <f>SUMIFS('Totaal per jr'!K:K,'Totaal per jr'!A:A,'Totaal per 10 jr'!A7,'Totaal per jr'!A:A,'Totaal per 10 jr'!B7)</f>
        <v>0</v>
      </c>
      <c r="N7" s="8">
        <f>SUMIFS('Totaal per jr'!M:M,'Totaal per jr'!A:A,'Totaal per 10 jr'!A7,'Totaal per jr'!A:A,'Totaal per 10 jr'!B7)</f>
        <v>0</v>
      </c>
      <c r="O7" s="8">
        <f>SUMIFS('Totaal per jr'!N:N,'Totaal per jr'!A:A,'Totaal per 10 jr'!A7,'Totaal per jr'!A:A,'Totaal per 10 jr'!B7)</f>
        <v>0</v>
      </c>
      <c r="P7" s="8">
        <f>SUMIFS('Totaal per jr'!O:O,'Totaal per jr'!A:A,'Totaal per 10 jr'!A7,'Totaal per jr'!A:A,'Totaal per 10 jr'!B7)</f>
        <v>0</v>
      </c>
      <c r="Q7" s="8">
        <f>SUMIFS('Totaal per jr'!P:P,'Totaal per jr'!A:A,'Totaal per 10 jr'!A7,'Totaal per jr'!A:A,'Totaal per 10 jr'!B7)</f>
        <v>0</v>
      </c>
      <c r="R7" s="8">
        <f>SUMIFS('Totaal per jr'!Q:Q,'Totaal per jr'!A:A,'Totaal per 10 jr'!A7,'Totaal per jr'!A:A,'Totaal per 10 jr'!B7)</f>
        <v>0</v>
      </c>
      <c r="S7" s="8">
        <f>SUMIFS('Totaal per jr'!R:R,'Totaal per jr'!A:A,'Totaal per 10 jr'!A7,'Totaal per jr'!A:A,'Totaal per 10 jr'!B7)</f>
        <v>0</v>
      </c>
      <c r="T7" s="8">
        <f>SUMIFS('Totaal per jr'!S:S,'Totaal per jr'!A:A,'Totaal per 10 jr'!A7,'Totaal per jr'!A:A,'Totaal per 10 jr'!B7)</f>
        <v>0</v>
      </c>
      <c r="U7" s="8">
        <f>SUMIFS('Totaal per jr'!T:T,'Totaal per jr'!A:A,'Totaal per 10 jr'!A7,'Totaal per jr'!A:A,'Totaal per 10 jr'!B7)</f>
        <v>0</v>
      </c>
      <c r="V7" s="8">
        <f>SUMIFS('Totaal per jr'!U:U,'Totaal per jr'!A:A,'Totaal per 10 jr'!A7,'Totaal per jr'!A:A,'Totaal per 10 jr'!B7)</f>
        <v>0</v>
      </c>
      <c r="W7" s="8">
        <f>SUMIFS('Totaal per jr'!V:V,'Totaal per jr'!A:A,'Totaal per 10 jr'!A7,'Totaal per jr'!A:A,'Totaal per 10 jr'!B7)</f>
        <v>0</v>
      </c>
      <c r="AF7" s="8">
        <f>SUMIFS('Totaal per jr'!AE:AE,'Totaal per jr'!A:A,'Totaal per 10 jr'!A7,'Totaal per jr'!A:A,'Totaal per 10 jr'!B7)</f>
        <v>0</v>
      </c>
      <c r="AH7" s="51">
        <f>SUMIFS('Totaal per jr'!AG:AG,'Totaal per jr'!A:A,'Totaal per 10 jr'!A7,'Totaal per jr'!A:A,'Totaal per 10 jr'!B7)</f>
        <v>0</v>
      </c>
      <c r="AI7" s="52">
        <f>SUMIFS('Totaal per jr'!AH:AH,'Totaal per jr'!A:A,'Totaal per 10 jr'!A7,'Totaal per jr'!A:A,'Totaal per 10 jr'!B7)</f>
        <v>0</v>
      </c>
      <c r="AJ7" s="52">
        <f>SUMIFS('Totaal per jr'!AI:AI,'Totaal per jr'!A:A,'Totaal per 10 jr'!A7,'Totaal per jr'!A:A,'Totaal per 10 jr'!B7)</f>
        <v>0</v>
      </c>
      <c r="AK7" s="52">
        <f>SUMIFS('Totaal per jr'!AJ:AJ,'Totaal per jr'!A:A,'Totaal per 10 jr'!A7,'Totaal per jr'!A:A,'Totaal per 10 jr'!B7)</f>
        <v>0</v>
      </c>
      <c r="AL7" s="52">
        <f>SUMIFS('Totaal per jr'!AK:AK,'Totaal per jr'!A:A,'Totaal per 10 jr'!A7,'Totaal per jr'!A:A,'Totaal per 10 jr'!B7)</f>
        <v>0</v>
      </c>
      <c r="AM7" s="52">
        <f>SUMIFS('Totaal per jr'!AL:AL,'Totaal per jr'!A:A,'Totaal per 10 jr'!A7,'Totaal per jr'!A:A,'Totaal per 10 jr'!B7)</f>
        <v>0</v>
      </c>
      <c r="AN7" s="52">
        <f>SUMIFS('Totaal per jr'!AM:AM,'Totaal per jr'!A:A,'Totaal per 10 jr'!A7,'Totaal per jr'!A:A,'Totaal per 10 jr'!B7)</f>
        <v>0</v>
      </c>
      <c r="AO7" s="52">
        <f>SUMIFS('Totaal per jr'!AN:AN,'Totaal per jr'!A:A,'Totaal per 10 jr'!A7,'Totaal per jr'!A:A,'Totaal per 10 jr'!B7)</f>
        <v>0</v>
      </c>
      <c r="AP7" s="52">
        <f>SUMIFS('Totaal per jr'!AO:AO,'Totaal per jr'!A:A,'Totaal per 10 jr'!A7,'Totaal per jr'!A:A,'Totaal per 10 jr'!B7)</f>
        <v>0</v>
      </c>
      <c r="AQ7" s="52">
        <f>SUMIFS('Totaal per jr'!AP:AP,'Totaal per jr'!A:A,'Totaal per 10 jr'!A7,'Totaal per jr'!A:A,'Totaal per 10 jr'!B7)</f>
        <v>0</v>
      </c>
      <c r="AR7" s="78">
        <f t="shared" si="1"/>
        <v>0</v>
      </c>
      <c r="AS7" s="56">
        <f t="shared" si="0"/>
        <v>0</v>
      </c>
      <c r="AU7" s="8">
        <f>SUMIFS('Totaal per jr'!CG:CG,'Totaal per jr'!A:A,'Totaal per 10 jr'!A7,'Totaal per jr'!A:A,'Totaal per 10 jr'!B7)</f>
        <v>0</v>
      </c>
      <c r="AV7" s="8">
        <f>SUMIFS('Totaal per jr'!CH:CH,'Totaal per jr'!A:A,'Totaal per 10 jr'!A7,'Totaal per jr'!A:A,'Totaal per 10 jr'!B7)</f>
        <v>0</v>
      </c>
      <c r="AW7" s="8">
        <f>SUMIFS('Totaal per jr'!CP:CP,'Totaal per jr'!A:A,'Totaal per 10 jr'!A7,'Totaal per jr'!A:A,'Totaal per 10 jr'!B7)</f>
        <v>0</v>
      </c>
      <c r="AX7" s="8">
        <f>SUMIFS('Totaal per jr'!CQ:CQ,'Totaal per jr'!A:A,'Totaal per 10 jr'!A7,'Totaal per jr'!A:A,'Totaal per 10 jr'!B7)</f>
        <v>0</v>
      </c>
      <c r="AZ7" s="8">
        <f>SUMIFS('Totaal per jr'!BN:BN,'Totaal per jr'!A:A,'Totaal per 10 jr'!A7,'Totaal per jr'!A:A,'Totaal per 10 jr'!B7)</f>
        <v>0</v>
      </c>
      <c r="BA7" s="8">
        <f>SUMIFS('Totaal per jr'!BO:BO,'Totaal per jr'!A:A,'Totaal per 10 jr'!A7,'Totaal per jr'!A:A,'Totaal per 10 jr'!B7)</f>
        <v>0</v>
      </c>
      <c r="BB7" s="8">
        <f>SUMIFS('Totaal per jr'!BR:BR,'Totaal per jr'!A:A,'Totaal per 10 jr'!A7,'Totaal per jr'!A:A,'Totaal per 10 jr'!B7)</f>
        <v>0</v>
      </c>
      <c r="BC7" s="8">
        <f>SUMIFS('Totaal per jr'!BS:BS,'Totaal per jr'!A:A,'Totaal per 10 jr'!A7,'Totaal per jr'!A:A,'Totaal per 10 jr'!B7)</f>
        <v>0</v>
      </c>
      <c r="BD7" s="8">
        <f>SUMIFS('Totaal per jr'!BU:BU,'Totaal per jr'!A:A,'Totaal per 10 jr'!A7,'Totaal per jr'!A:A,'Totaal per 10 jr'!B7)</f>
        <v>0</v>
      </c>
      <c r="BE7" s="8">
        <f>SUMIFS('Totaal per jr'!BV:BV,'Totaal per jr'!A:A,'Totaal per 10 jr'!A7,'Totaal per jr'!A:A,'Totaal per 10 jr'!B7)</f>
        <v>0</v>
      </c>
    </row>
    <row r="8" spans="1:57" x14ac:dyDescent="0.25">
      <c r="A8" t="s">
        <v>171</v>
      </c>
      <c r="B8" t="s">
        <v>174</v>
      </c>
      <c r="C8" s="8">
        <f>SUMIFS('Totaal per jr'!B:B,'Totaal per jr'!A:A,'Totaal per 10 jr'!A8,'Totaal per jr'!A:A,'Totaal per 10 jr'!B8)</f>
        <v>5268</v>
      </c>
      <c r="D8" s="8">
        <f>SUMIFS('Totaal per jr'!C:C,'Totaal per jr'!A:A,'Totaal per 10 jr'!A8,'Totaal per jr'!A:A,'Totaal per 10 jr'!B8)</f>
        <v>4607</v>
      </c>
      <c r="E8" s="8">
        <f>SUMIFS('Totaal per jr'!D:D,'Totaal per jr'!A:A,'Totaal per 10 jr'!A8,'Totaal per jr'!A:A,'Totaal per 10 jr'!B8)</f>
        <v>0</v>
      </c>
      <c r="F8" s="8">
        <f>SUMIFS('Totaal per jr'!E:E,'Totaal per jr'!A:A,'Totaal per 10 jr'!A8,'Totaal per jr'!A:A,'Totaal per 10 jr'!B8)</f>
        <v>0</v>
      </c>
      <c r="G8" s="8">
        <f>SUMIFS('Totaal per jr'!F:F,'Totaal per jr'!A:A,'Totaal per 10 jr'!A8,'Totaal per jr'!A:A,'Totaal per 10 jr'!B8)</f>
        <v>0</v>
      </c>
      <c r="H8" s="8">
        <f>SUMIFS('Totaal per jr'!G:G,'Totaal per jr'!A:A,'Totaal per 10 jr'!A8,'Totaal per jr'!A:A,'Totaal per 10 jr'!B8)</f>
        <v>0</v>
      </c>
      <c r="I8" s="8">
        <f>SUMIFS('Totaal per jr'!H:H,'Totaal per jr'!A:A,'Totaal per 10 jr'!A8,'Totaal per jr'!A:A,'Totaal per 10 jr'!B8)</f>
        <v>5268</v>
      </c>
      <c r="J8" s="8">
        <f>SUMIFS('Totaal per jr'!I:I,'Totaal per jr'!A:A,'Totaal per 10 jr'!A8,'Totaal per jr'!A:A,'Totaal per 10 jr'!B8)</f>
        <v>4607</v>
      </c>
      <c r="K8" s="8">
        <f>SUMIFS('Totaal per jr'!J:J,'Totaal per jr'!A:A,'Totaal per 10 jr'!A8,'Totaal per jr'!A:A,'Totaal per 10 jr'!B8)</f>
        <v>0</v>
      </c>
      <c r="L8" s="8">
        <f>SUMIFS('Totaal per jr'!K:K,'Totaal per jr'!A:A,'Totaal per 10 jr'!A8,'Totaal per jr'!A:A,'Totaal per 10 jr'!B8)</f>
        <v>0</v>
      </c>
      <c r="N8" s="8">
        <f>SUMIFS('Totaal per jr'!M:M,'Totaal per jr'!A:A,'Totaal per 10 jr'!A8,'Totaal per jr'!A:A,'Totaal per 10 jr'!B8)</f>
        <v>5268</v>
      </c>
      <c r="O8" s="8">
        <f>SUMIFS('Totaal per jr'!N:N,'Totaal per jr'!A:A,'Totaal per 10 jr'!A8,'Totaal per jr'!A:A,'Totaal per 10 jr'!B8)</f>
        <v>4621</v>
      </c>
      <c r="P8" s="8">
        <f>SUMIFS('Totaal per jr'!O:O,'Totaal per jr'!A:A,'Totaal per 10 jr'!A8,'Totaal per jr'!A:A,'Totaal per 10 jr'!B8)</f>
        <v>0</v>
      </c>
      <c r="Q8" s="8">
        <f>SUMIFS('Totaal per jr'!P:P,'Totaal per jr'!A:A,'Totaal per 10 jr'!A8,'Totaal per jr'!A:A,'Totaal per 10 jr'!B8)</f>
        <v>0</v>
      </c>
      <c r="R8" s="8">
        <f>SUMIFS('Totaal per jr'!Q:Q,'Totaal per jr'!A:A,'Totaal per 10 jr'!A8,'Totaal per jr'!A:A,'Totaal per 10 jr'!B8)</f>
        <v>0</v>
      </c>
      <c r="S8" s="8">
        <f>SUMIFS('Totaal per jr'!R:R,'Totaal per jr'!A:A,'Totaal per 10 jr'!A8,'Totaal per jr'!A:A,'Totaal per 10 jr'!B8)</f>
        <v>0</v>
      </c>
      <c r="T8" s="8">
        <f>SUMIFS('Totaal per jr'!S:S,'Totaal per jr'!A:A,'Totaal per 10 jr'!A8,'Totaal per jr'!A:A,'Totaal per 10 jr'!B8)</f>
        <v>5268</v>
      </c>
      <c r="U8" s="8">
        <f>SUMIFS('Totaal per jr'!T:T,'Totaal per jr'!A:A,'Totaal per 10 jr'!A8,'Totaal per jr'!A:A,'Totaal per 10 jr'!B8)</f>
        <v>4621</v>
      </c>
      <c r="V8" s="8">
        <f>SUMIFS('Totaal per jr'!U:U,'Totaal per jr'!A:A,'Totaal per 10 jr'!A8,'Totaal per jr'!A:A,'Totaal per 10 jr'!B8)</f>
        <v>0</v>
      </c>
      <c r="W8" s="8">
        <f>SUMIFS('Totaal per jr'!V:V,'Totaal per jr'!A:A,'Totaal per 10 jr'!A8,'Totaal per jr'!A:A,'Totaal per 10 jr'!B8)</f>
        <v>0</v>
      </c>
      <c r="AF8" s="8">
        <f>SUMIFS('Totaal per jr'!AE:AE,'Totaal per jr'!A:A,'Totaal per 10 jr'!A8,'Totaal per jr'!A:A,'Totaal per 10 jr'!B8)</f>
        <v>5268</v>
      </c>
      <c r="AH8" s="51">
        <f>SUMIFS('Totaal per jr'!AG:AG,'Totaal per jr'!A:A,'Totaal per 10 jr'!A8,'Totaal per jr'!A:A,'Totaal per 10 jr'!B8)</f>
        <v>5268</v>
      </c>
      <c r="AI8" s="52">
        <f>SUMIFS('Totaal per jr'!AH:AH,'Totaal per jr'!A:A,'Totaal per 10 jr'!A8,'Totaal per jr'!A:A,'Totaal per 10 jr'!B8)</f>
        <v>4607</v>
      </c>
      <c r="AJ8" s="52">
        <f>SUMIFS('Totaal per jr'!AI:AI,'Totaal per jr'!A:A,'Totaal per 10 jr'!A8,'Totaal per jr'!A:A,'Totaal per 10 jr'!B8)</f>
        <v>0</v>
      </c>
      <c r="AK8" s="52">
        <f>SUMIFS('Totaal per jr'!AJ:AJ,'Totaal per jr'!A:A,'Totaal per 10 jr'!A8,'Totaal per jr'!A:A,'Totaal per 10 jr'!B8)</f>
        <v>0</v>
      </c>
      <c r="AL8" s="52">
        <f>SUMIFS('Totaal per jr'!AK:AK,'Totaal per jr'!A:A,'Totaal per 10 jr'!A8,'Totaal per jr'!A:A,'Totaal per 10 jr'!B8)</f>
        <v>0</v>
      </c>
      <c r="AM8" s="52">
        <f>SUMIFS('Totaal per jr'!AL:AL,'Totaal per jr'!A:A,'Totaal per 10 jr'!A8,'Totaal per jr'!A:A,'Totaal per 10 jr'!B8)</f>
        <v>0</v>
      </c>
      <c r="AN8" s="52">
        <f>SUMIFS('Totaal per jr'!AM:AM,'Totaal per jr'!A:A,'Totaal per 10 jr'!A8,'Totaal per jr'!A:A,'Totaal per 10 jr'!B8)</f>
        <v>5268</v>
      </c>
      <c r="AO8" s="52">
        <f>SUMIFS('Totaal per jr'!AN:AN,'Totaal per jr'!A:A,'Totaal per 10 jr'!A8,'Totaal per jr'!A:A,'Totaal per 10 jr'!B8)</f>
        <v>4607</v>
      </c>
      <c r="AP8" s="52">
        <f>SUMIFS('Totaal per jr'!AO:AO,'Totaal per jr'!A:A,'Totaal per 10 jr'!A8,'Totaal per jr'!A:A,'Totaal per 10 jr'!B8)</f>
        <v>0</v>
      </c>
      <c r="AQ8" s="52">
        <f>SUMIFS('Totaal per jr'!AP:AP,'Totaal per jr'!A:A,'Totaal per 10 jr'!A8,'Totaal per jr'!A:A,'Totaal per 10 jr'!B8)</f>
        <v>0</v>
      </c>
      <c r="AR8" s="78">
        <f t="shared" si="1"/>
        <v>0</v>
      </c>
      <c r="AS8" s="56">
        <f t="shared" si="0"/>
        <v>0</v>
      </c>
      <c r="AU8" s="8">
        <f>SUMIFS('Totaal per jr'!CG:CG,'Totaal per jr'!A:A,'Totaal per 10 jr'!A8,'Totaal per jr'!A:A,'Totaal per 10 jr'!B8)</f>
        <v>0</v>
      </c>
      <c r="AV8" s="8">
        <f>SUMIFS('Totaal per jr'!CH:CH,'Totaal per jr'!A:A,'Totaal per 10 jr'!A8,'Totaal per jr'!A:A,'Totaal per 10 jr'!B8)</f>
        <v>0</v>
      </c>
      <c r="AW8" s="8">
        <f>SUMIFS('Totaal per jr'!CP:CP,'Totaal per jr'!A:A,'Totaal per 10 jr'!A8,'Totaal per jr'!A:A,'Totaal per 10 jr'!B8)</f>
        <v>474120</v>
      </c>
      <c r="AX8" s="8">
        <f>SUMIFS('Totaal per jr'!CQ:CQ,'Totaal per jr'!A:A,'Totaal per 10 jr'!A8,'Totaal per jr'!A:A,'Totaal per 10 jr'!B8)</f>
        <v>579480</v>
      </c>
      <c r="AZ8" s="8">
        <f>SUMIFS('Totaal per jr'!BN:BN,'Totaal per jr'!A:A,'Totaal per 10 jr'!A8,'Totaal per jr'!A:A,'Totaal per 10 jr'!B8)</f>
        <v>0</v>
      </c>
      <c r="BA8" s="8">
        <f>SUMIFS('Totaal per jr'!BO:BO,'Totaal per jr'!A:A,'Totaal per 10 jr'!A8,'Totaal per jr'!A:A,'Totaal per 10 jr'!B8)</f>
        <v>0</v>
      </c>
      <c r="BB8" s="8">
        <f>SUMIFS('Totaal per jr'!BR:BR,'Totaal per jr'!A:A,'Totaal per 10 jr'!A8,'Totaal per jr'!A:A,'Totaal per 10 jr'!B8)</f>
        <v>0</v>
      </c>
      <c r="BC8" s="8">
        <f>SUMIFS('Totaal per jr'!BS:BS,'Totaal per jr'!A:A,'Totaal per 10 jr'!A8,'Totaal per jr'!A:A,'Totaal per 10 jr'!B8)</f>
        <v>0</v>
      </c>
      <c r="BD8" s="8">
        <f>SUMIFS('Totaal per jr'!BU:BU,'Totaal per jr'!A:A,'Totaal per 10 jr'!A8,'Totaal per jr'!A:A,'Totaal per 10 jr'!B8)</f>
        <v>0</v>
      </c>
      <c r="BE8" s="8">
        <f>SUMIFS('Totaal per jr'!BV:BV,'Totaal per jr'!A:A,'Totaal per 10 jr'!A8,'Totaal per jr'!A:A,'Totaal per 10 jr'!B8)</f>
        <v>0</v>
      </c>
    </row>
    <row r="9" spans="1:57" x14ac:dyDescent="0.25">
      <c r="A9" t="s">
        <v>175</v>
      </c>
      <c r="B9" t="s">
        <v>176</v>
      </c>
      <c r="C9" s="8">
        <f>SUMIFS('Totaal per jr'!B:B,'Totaal per jr'!A:A,'Totaal per 10 jr'!A9,'Totaal per jr'!A:A,'Totaal per 10 jr'!B9)</f>
        <v>25919</v>
      </c>
      <c r="D9" s="8">
        <f>SUMIFS('Totaal per jr'!C:C,'Totaal per jr'!A:A,'Totaal per 10 jr'!A9,'Totaal per jr'!A:A,'Totaal per 10 jr'!B9)</f>
        <v>21051</v>
      </c>
      <c r="E9" s="8">
        <f>SUMIFS('Totaal per jr'!D:D,'Totaal per jr'!A:A,'Totaal per 10 jr'!A9,'Totaal per jr'!A:A,'Totaal per 10 jr'!B9)</f>
        <v>0</v>
      </c>
      <c r="F9" s="8">
        <f>SUMIFS('Totaal per jr'!E:E,'Totaal per jr'!A:A,'Totaal per 10 jr'!A9,'Totaal per jr'!A:A,'Totaal per 10 jr'!B9)</f>
        <v>0</v>
      </c>
      <c r="G9" s="8">
        <f>SUMIFS('Totaal per jr'!F:F,'Totaal per jr'!A:A,'Totaal per 10 jr'!A9,'Totaal per jr'!A:A,'Totaal per 10 jr'!B9)</f>
        <v>0</v>
      </c>
      <c r="H9" s="8">
        <f>SUMIFS('Totaal per jr'!G:G,'Totaal per jr'!A:A,'Totaal per 10 jr'!A9,'Totaal per jr'!A:A,'Totaal per 10 jr'!B9)</f>
        <v>0</v>
      </c>
      <c r="I9" s="8">
        <f>SUMIFS('Totaal per jr'!H:H,'Totaal per jr'!A:A,'Totaal per 10 jr'!A9,'Totaal per jr'!A:A,'Totaal per 10 jr'!B9)</f>
        <v>24798</v>
      </c>
      <c r="J9" s="8">
        <f>SUMIFS('Totaal per jr'!I:I,'Totaal per jr'!A:A,'Totaal per 10 jr'!A9,'Totaal per jr'!A:A,'Totaal per 10 jr'!B9)</f>
        <v>20155</v>
      </c>
      <c r="K9" s="8">
        <f>SUMIFS('Totaal per jr'!J:J,'Totaal per jr'!A:A,'Totaal per 10 jr'!A9,'Totaal per jr'!A:A,'Totaal per 10 jr'!B9)</f>
        <v>1121</v>
      </c>
      <c r="L9" s="8">
        <f>SUMIFS('Totaal per jr'!K:K,'Totaal per jr'!A:A,'Totaal per 10 jr'!A9,'Totaal per jr'!A:A,'Totaal per 10 jr'!B9)</f>
        <v>896</v>
      </c>
      <c r="N9" s="8">
        <f>SUMIFS('Totaal per jr'!M:M,'Totaal per jr'!A:A,'Totaal per 10 jr'!A9,'Totaal per jr'!A:A,'Totaal per 10 jr'!B9)</f>
        <v>25982</v>
      </c>
      <c r="O9" s="8">
        <f>SUMIFS('Totaal per jr'!N:N,'Totaal per jr'!A:A,'Totaal per 10 jr'!A9,'Totaal per jr'!A:A,'Totaal per 10 jr'!B9)</f>
        <v>21062</v>
      </c>
      <c r="P9" s="8">
        <f>SUMIFS('Totaal per jr'!O:O,'Totaal per jr'!A:A,'Totaal per 10 jr'!A9,'Totaal per jr'!A:A,'Totaal per 10 jr'!B9)</f>
        <v>0</v>
      </c>
      <c r="Q9" s="8">
        <f>SUMIFS('Totaal per jr'!P:P,'Totaal per jr'!A:A,'Totaal per 10 jr'!A9,'Totaal per jr'!A:A,'Totaal per 10 jr'!B9)</f>
        <v>0</v>
      </c>
      <c r="R9" s="8">
        <f>SUMIFS('Totaal per jr'!Q:Q,'Totaal per jr'!A:A,'Totaal per 10 jr'!A9,'Totaal per jr'!A:A,'Totaal per 10 jr'!B9)</f>
        <v>0</v>
      </c>
      <c r="S9" s="8">
        <f>SUMIFS('Totaal per jr'!R:R,'Totaal per jr'!A:A,'Totaal per 10 jr'!A9,'Totaal per jr'!A:A,'Totaal per 10 jr'!B9)</f>
        <v>0</v>
      </c>
      <c r="T9" s="8">
        <f>SUMIFS('Totaal per jr'!S:S,'Totaal per jr'!A:A,'Totaal per 10 jr'!A9,'Totaal per jr'!A:A,'Totaal per 10 jr'!B9)</f>
        <v>24968</v>
      </c>
      <c r="U9" s="8">
        <f>SUMIFS('Totaal per jr'!T:T,'Totaal per jr'!A:A,'Totaal per 10 jr'!A9,'Totaal per jr'!A:A,'Totaal per 10 jr'!B9)</f>
        <v>20234</v>
      </c>
      <c r="V9" s="8">
        <f>SUMIFS('Totaal per jr'!U:U,'Totaal per jr'!A:A,'Totaal per 10 jr'!A9,'Totaal per jr'!A:A,'Totaal per 10 jr'!B9)</f>
        <v>1014</v>
      </c>
      <c r="W9" s="8">
        <f>SUMIFS('Totaal per jr'!V:V,'Totaal per jr'!A:A,'Totaal per 10 jr'!A9,'Totaal per jr'!A:A,'Totaal per 10 jr'!B9)</f>
        <v>828</v>
      </c>
      <c r="AF9" s="8">
        <f>SUMIFS('Totaal per jr'!AE:AE,'Totaal per jr'!A:A,'Totaal per 10 jr'!A9,'Totaal per jr'!A:A,'Totaal per 10 jr'!B9)</f>
        <v>25982</v>
      </c>
      <c r="AH9" s="51">
        <f>SUMIFS('Totaal per jr'!AG:AG,'Totaal per jr'!A:A,'Totaal per 10 jr'!A9,'Totaal per jr'!A:A,'Totaal per 10 jr'!B9)</f>
        <v>25919</v>
      </c>
      <c r="AI9" s="52">
        <f>SUMIFS('Totaal per jr'!AH:AH,'Totaal per jr'!A:A,'Totaal per 10 jr'!A9,'Totaal per jr'!A:A,'Totaal per 10 jr'!B9)</f>
        <v>21051</v>
      </c>
      <c r="AJ9" s="52">
        <f>SUMIFS('Totaal per jr'!AI:AI,'Totaal per jr'!A:A,'Totaal per 10 jr'!A9,'Totaal per jr'!A:A,'Totaal per 10 jr'!B9)</f>
        <v>0</v>
      </c>
      <c r="AK9" s="52">
        <f>SUMIFS('Totaal per jr'!AJ:AJ,'Totaal per jr'!A:A,'Totaal per 10 jr'!A9,'Totaal per jr'!A:A,'Totaal per 10 jr'!B9)</f>
        <v>0</v>
      </c>
      <c r="AL9" s="52">
        <f>SUMIFS('Totaal per jr'!AK:AK,'Totaal per jr'!A:A,'Totaal per 10 jr'!A9,'Totaal per jr'!A:A,'Totaal per 10 jr'!B9)</f>
        <v>0</v>
      </c>
      <c r="AM9" s="52">
        <f>SUMIFS('Totaal per jr'!AL:AL,'Totaal per jr'!A:A,'Totaal per 10 jr'!A9,'Totaal per jr'!A:A,'Totaal per 10 jr'!B9)</f>
        <v>0</v>
      </c>
      <c r="AN9" s="52">
        <f>SUMIFS('Totaal per jr'!AM:AM,'Totaal per jr'!A:A,'Totaal per 10 jr'!A9,'Totaal per jr'!A:A,'Totaal per 10 jr'!B9)</f>
        <v>24798</v>
      </c>
      <c r="AO9" s="52">
        <f>SUMIFS('Totaal per jr'!AN:AN,'Totaal per jr'!A:A,'Totaal per 10 jr'!A9,'Totaal per jr'!A:A,'Totaal per 10 jr'!B9)</f>
        <v>20155</v>
      </c>
      <c r="AP9" s="52">
        <f>SUMIFS('Totaal per jr'!AO:AO,'Totaal per jr'!A:A,'Totaal per 10 jr'!A9,'Totaal per jr'!A:A,'Totaal per 10 jr'!B9)</f>
        <v>1121</v>
      </c>
      <c r="AQ9" s="52">
        <f>SUMIFS('Totaal per jr'!AP:AP,'Totaal per jr'!A:A,'Totaal per 10 jr'!A9,'Totaal per jr'!A:A,'Totaal per 10 jr'!B9)</f>
        <v>896</v>
      </c>
      <c r="AR9" s="78">
        <f t="shared" si="1"/>
        <v>0</v>
      </c>
      <c r="AS9" s="56">
        <f t="shared" si="0"/>
        <v>0</v>
      </c>
      <c r="AU9" s="8">
        <f>SUMIFS('Totaal per jr'!CG:CG,'Totaal per jr'!A:A,'Totaal per 10 jr'!A9,'Totaal per jr'!A:A,'Totaal per 10 jr'!B9)</f>
        <v>0</v>
      </c>
      <c r="AV9" s="8">
        <f>SUMIFS('Totaal per jr'!CH:CH,'Totaal per jr'!A:A,'Totaal per 10 jr'!A9,'Totaal per jr'!A:A,'Totaal per 10 jr'!B9)</f>
        <v>0</v>
      </c>
      <c r="AW9" s="8">
        <f>SUMIFS('Totaal per jr'!CP:CP,'Totaal per jr'!A:A,'Totaal per 10 jr'!A9,'Totaal per jr'!A:A,'Totaal per 10 jr'!B9)</f>
        <v>2332710</v>
      </c>
      <c r="AX9" s="8">
        <f>SUMIFS('Totaal per jr'!CQ:CQ,'Totaal per jr'!A:A,'Totaal per 10 jr'!A9,'Totaal per jr'!A:A,'Totaal per 10 jr'!B9)</f>
        <v>2851090</v>
      </c>
      <c r="AZ9" s="8">
        <f>SUMIFS('Totaal per jr'!BN:BN,'Totaal per jr'!A:A,'Totaal per 10 jr'!A9,'Totaal per jr'!A:A,'Totaal per 10 jr'!B9)</f>
        <v>0</v>
      </c>
      <c r="BA9" s="8">
        <f>SUMIFS('Totaal per jr'!BO:BO,'Totaal per jr'!A:A,'Totaal per 10 jr'!A9,'Totaal per jr'!A:A,'Totaal per 10 jr'!B9)</f>
        <v>0</v>
      </c>
      <c r="BB9" s="8">
        <f>SUMIFS('Totaal per jr'!BR:BR,'Totaal per jr'!A:A,'Totaal per 10 jr'!A9,'Totaal per jr'!A:A,'Totaal per 10 jr'!B9)</f>
        <v>0</v>
      </c>
      <c r="BC9" s="8">
        <f>SUMIFS('Totaal per jr'!BS:BS,'Totaal per jr'!A:A,'Totaal per 10 jr'!A9,'Totaal per jr'!A:A,'Totaal per 10 jr'!B9)</f>
        <v>0</v>
      </c>
      <c r="BD9" s="8">
        <f>SUMIFS('Totaal per jr'!BU:BU,'Totaal per jr'!A:A,'Totaal per 10 jr'!A9,'Totaal per jr'!A:A,'Totaal per 10 jr'!B9)</f>
        <v>0</v>
      </c>
      <c r="BE9" s="8">
        <f>SUMIFS('Totaal per jr'!BV:BV,'Totaal per jr'!A:A,'Totaal per 10 jr'!A9,'Totaal per jr'!A:A,'Totaal per 10 jr'!B9)</f>
        <v>0</v>
      </c>
    </row>
    <row r="10" spans="1:57" x14ac:dyDescent="0.25">
      <c r="A10" t="s">
        <v>177</v>
      </c>
      <c r="B10" t="s">
        <v>184</v>
      </c>
      <c r="C10" s="8">
        <f>SUMIFS('Totaal per jr'!B:B,'Totaal per jr'!A:A,'Totaal per 10 jr'!A10,'Totaal per jr'!A:A,'Totaal per 10 jr'!B10)</f>
        <v>19891</v>
      </c>
      <c r="D10" s="8">
        <f>SUMIFS('Totaal per jr'!C:C,'Totaal per jr'!A:A,'Totaal per 10 jr'!A10,'Totaal per jr'!A:A,'Totaal per 10 jr'!B10)</f>
        <v>15336</v>
      </c>
      <c r="E10" s="8">
        <f>SUMIFS('Totaal per jr'!D:D,'Totaal per jr'!A:A,'Totaal per 10 jr'!A10,'Totaal per jr'!A:A,'Totaal per 10 jr'!B10)</f>
        <v>2900</v>
      </c>
      <c r="F10" s="8">
        <f>SUMIFS('Totaal per jr'!E:E,'Totaal per jr'!A:A,'Totaal per 10 jr'!A10,'Totaal per jr'!A:A,'Totaal per 10 jr'!B10)</f>
        <v>2345</v>
      </c>
      <c r="G10" s="8">
        <f>SUMIFS('Totaal per jr'!F:F,'Totaal per jr'!A:A,'Totaal per 10 jr'!A10,'Totaal per jr'!A:A,'Totaal per 10 jr'!B10)</f>
        <v>797</v>
      </c>
      <c r="H10" s="8">
        <f>SUMIFS('Totaal per jr'!G:G,'Totaal per jr'!A:A,'Totaal per 10 jr'!A10,'Totaal per jr'!A:A,'Totaal per 10 jr'!B10)</f>
        <v>654</v>
      </c>
      <c r="I10" s="8">
        <f>SUMIFS('Totaal per jr'!H:H,'Totaal per jr'!A:A,'Totaal per 10 jr'!A10,'Totaal per jr'!A:A,'Totaal per 10 jr'!B10)</f>
        <v>1292</v>
      </c>
      <c r="J10" s="8">
        <f>SUMIFS('Totaal per jr'!I:I,'Totaal per jr'!A:A,'Totaal per 10 jr'!A10,'Totaal per jr'!A:A,'Totaal per 10 jr'!B10)</f>
        <v>1040</v>
      </c>
      <c r="K10" s="8">
        <f>SUMIFS('Totaal per jr'!J:J,'Totaal per jr'!A:A,'Totaal per 10 jr'!A10,'Totaal per jr'!A:A,'Totaal per 10 jr'!B10)</f>
        <v>14397</v>
      </c>
      <c r="L10" s="8">
        <f>SUMIFS('Totaal per jr'!K:K,'Totaal per jr'!A:A,'Totaal per 10 jr'!A10,'Totaal per jr'!A:A,'Totaal per 10 jr'!B10)</f>
        <v>10863</v>
      </c>
      <c r="N10" s="8">
        <f>SUMIFS('Totaal per jr'!M:M,'Totaal per jr'!A:A,'Totaal per 10 jr'!A10,'Totaal per jr'!A:A,'Totaal per 10 jr'!B10)</f>
        <v>17281</v>
      </c>
      <c r="O10" s="8">
        <f>SUMIFS('Totaal per jr'!N:N,'Totaal per jr'!A:A,'Totaal per 10 jr'!A10,'Totaal per jr'!A:A,'Totaal per 10 jr'!B10)</f>
        <v>12937</v>
      </c>
      <c r="P10" s="8">
        <f>SUMIFS('Totaal per jr'!O:O,'Totaal per jr'!A:A,'Totaal per 10 jr'!A10,'Totaal per jr'!A:A,'Totaal per 10 jr'!B10)</f>
        <v>2574</v>
      </c>
      <c r="Q10" s="8">
        <f>SUMIFS('Totaal per jr'!P:P,'Totaal per jr'!A:A,'Totaal per 10 jr'!A10,'Totaal per jr'!A:A,'Totaal per 10 jr'!B10)</f>
        <v>1928</v>
      </c>
      <c r="R10" s="8">
        <f>SUMIFS('Totaal per jr'!Q:Q,'Totaal per jr'!A:A,'Totaal per 10 jr'!A10,'Totaal per jr'!A:A,'Totaal per 10 jr'!B10)</f>
        <v>735</v>
      </c>
      <c r="S10" s="8">
        <f>SUMIFS('Totaal per jr'!R:R,'Totaal per jr'!A:A,'Totaal per 10 jr'!A10,'Totaal per jr'!A:A,'Totaal per 10 jr'!B10)</f>
        <v>604</v>
      </c>
      <c r="T10" s="8">
        <f>SUMIFS('Totaal per jr'!S:S,'Totaal per jr'!A:A,'Totaal per 10 jr'!A10,'Totaal per jr'!A:A,'Totaal per 10 jr'!B10)</f>
        <v>611</v>
      </c>
      <c r="U10" s="8">
        <f>SUMIFS('Totaal per jr'!T:T,'Totaal per jr'!A:A,'Totaal per 10 jr'!A10,'Totaal per jr'!A:A,'Totaal per 10 jr'!B10)</f>
        <v>482</v>
      </c>
      <c r="V10" s="8">
        <f>SUMIFS('Totaal per jr'!U:U,'Totaal per jr'!A:A,'Totaal per 10 jr'!A10,'Totaal per jr'!A:A,'Totaal per 10 jr'!B10)</f>
        <v>12305</v>
      </c>
      <c r="W10" s="8">
        <f>SUMIFS('Totaal per jr'!V:V,'Totaal per jr'!A:A,'Totaal per 10 jr'!A10,'Totaal per jr'!A:A,'Totaal per 10 jr'!B10)</f>
        <v>9056</v>
      </c>
      <c r="AF10" s="8">
        <f>SUMIFS('Totaal per jr'!AE:AE,'Totaal per jr'!A:A,'Totaal per 10 jr'!A10,'Totaal per jr'!A:A,'Totaal per 10 jr'!B10)</f>
        <v>17281</v>
      </c>
      <c r="AH10" s="51">
        <f>SUMIFS('Totaal per jr'!AG:AG,'Totaal per jr'!A:A,'Totaal per 10 jr'!A10,'Totaal per jr'!A:A,'Totaal per 10 jr'!B10)</f>
        <v>19891</v>
      </c>
      <c r="AI10" s="52">
        <f>SUMIFS('Totaal per jr'!AH:AH,'Totaal per jr'!A:A,'Totaal per 10 jr'!A10,'Totaal per jr'!A:A,'Totaal per 10 jr'!B10)</f>
        <v>15336</v>
      </c>
      <c r="AJ10" s="52">
        <f>SUMIFS('Totaal per jr'!AI:AI,'Totaal per jr'!A:A,'Totaal per 10 jr'!A10,'Totaal per jr'!A:A,'Totaal per 10 jr'!B10)</f>
        <v>2900</v>
      </c>
      <c r="AK10" s="52">
        <f>SUMIFS('Totaal per jr'!AJ:AJ,'Totaal per jr'!A:A,'Totaal per 10 jr'!A10,'Totaal per jr'!A:A,'Totaal per 10 jr'!B10)</f>
        <v>2345</v>
      </c>
      <c r="AL10" s="52">
        <f>SUMIFS('Totaal per jr'!AK:AK,'Totaal per jr'!A:A,'Totaal per 10 jr'!A10,'Totaal per jr'!A:A,'Totaal per 10 jr'!B10)</f>
        <v>797</v>
      </c>
      <c r="AM10" s="52">
        <f>SUMIFS('Totaal per jr'!AL:AL,'Totaal per jr'!A:A,'Totaal per 10 jr'!A10,'Totaal per jr'!A:A,'Totaal per 10 jr'!B10)</f>
        <v>654</v>
      </c>
      <c r="AN10" s="52">
        <f>SUMIFS('Totaal per jr'!AM:AM,'Totaal per jr'!A:A,'Totaal per 10 jr'!A10,'Totaal per jr'!A:A,'Totaal per 10 jr'!B10)</f>
        <v>1292</v>
      </c>
      <c r="AO10" s="52">
        <f>SUMIFS('Totaal per jr'!AN:AN,'Totaal per jr'!A:A,'Totaal per 10 jr'!A10,'Totaal per jr'!A:A,'Totaal per 10 jr'!B10)</f>
        <v>1040</v>
      </c>
      <c r="AP10" s="52">
        <f>SUMIFS('Totaal per jr'!AO:AO,'Totaal per jr'!A:A,'Totaal per 10 jr'!A10,'Totaal per jr'!A:A,'Totaal per 10 jr'!B10)</f>
        <v>14397</v>
      </c>
      <c r="AQ10" s="52">
        <f>SUMIFS('Totaal per jr'!AP:AP,'Totaal per jr'!A:A,'Totaal per 10 jr'!A10,'Totaal per jr'!A:A,'Totaal per 10 jr'!B10)</f>
        <v>10863</v>
      </c>
      <c r="AR10" s="78">
        <f t="shared" si="1"/>
        <v>505</v>
      </c>
      <c r="AS10" s="56">
        <f t="shared" si="0"/>
        <v>434</v>
      </c>
      <c r="AU10" s="8">
        <f>SUMIFS('Totaal per jr'!CG:CG,'Totaal per jr'!A:A,'Totaal per 10 jr'!A10,'Totaal per jr'!A:A,'Totaal per 10 jr'!B10)</f>
        <v>0</v>
      </c>
      <c r="AV10" s="8">
        <f>SUMIFS('Totaal per jr'!CH:CH,'Totaal per jr'!A:A,'Totaal per 10 jr'!A10,'Totaal per jr'!A:A,'Totaal per 10 jr'!B10)</f>
        <v>0</v>
      </c>
      <c r="AW10" s="8">
        <f>SUMIFS('Totaal per jr'!CP:CP,'Totaal per jr'!A:A,'Totaal per 10 jr'!A10,'Totaal per jr'!A:A,'Totaal per 10 jr'!B10)</f>
        <v>1790190</v>
      </c>
      <c r="AX10" s="8">
        <f>SUMIFS('Totaal per jr'!CQ:CQ,'Totaal per jr'!A:A,'Totaal per 10 jr'!A10,'Totaal per jr'!A:A,'Totaal per 10 jr'!B10)</f>
        <v>2188010</v>
      </c>
      <c r="AZ10" s="8">
        <f>SUMIFS('Totaal per jr'!BN:BN,'Totaal per jr'!A:A,'Totaal per 10 jr'!A10,'Totaal per jr'!A:A,'Totaal per 10 jr'!B10)</f>
        <v>0</v>
      </c>
      <c r="BA10" s="8">
        <f>SUMIFS('Totaal per jr'!BO:BO,'Totaal per jr'!A:A,'Totaal per 10 jr'!A10,'Totaal per jr'!A:A,'Totaal per 10 jr'!B10)</f>
        <v>0</v>
      </c>
      <c r="BB10" s="8">
        <f>SUMIFS('Totaal per jr'!BR:BR,'Totaal per jr'!A:A,'Totaal per 10 jr'!A10,'Totaal per jr'!A:A,'Totaal per 10 jr'!B10)</f>
        <v>0</v>
      </c>
      <c r="BC10" s="8">
        <f>SUMIFS('Totaal per jr'!BS:BS,'Totaal per jr'!A:A,'Totaal per 10 jr'!A10,'Totaal per jr'!A:A,'Totaal per 10 jr'!B10)</f>
        <v>0</v>
      </c>
      <c r="BD10" s="8">
        <f>SUMIFS('Totaal per jr'!BU:BU,'Totaal per jr'!A:A,'Totaal per 10 jr'!A10,'Totaal per jr'!A:A,'Totaal per 10 jr'!B10)</f>
        <v>0</v>
      </c>
      <c r="BE10" s="8">
        <f>SUMIFS('Totaal per jr'!BV:BV,'Totaal per jr'!A:A,'Totaal per 10 jr'!A10,'Totaal per jr'!A:A,'Totaal per 10 jr'!B10)</f>
        <v>0</v>
      </c>
    </row>
    <row r="11" spans="1:57" x14ac:dyDescent="0.25">
      <c r="A11" t="s">
        <v>178</v>
      </c>
      <c r="B11" t="s">
        <v>185</v>
      </c>
      <c r="C11" s="8">
        <f>SUMIFS('Totaal per jr'!B:B,'Totaal per jr'!A:A,'Totaal per 10 jr'!A11,'Totaal per jr'!A:A,'Totaal per 10 jr'!B11)</f>
        <v>45864</v>
      </c>
      <c r="D11" s="8">
        <f>SUMIFS('Totaal per jr'!C:C,'Totaal per jr'!A:A,'Totaal per 10 jr'!A11,'Totaal per jr'!A:A,'Totaal per 10 jr'!B11)</f>
        <v>37973</v>
      </c>
      <c r="E11" s="8">
        <f>SUMIFS('Totaal per jr'!D:D,'Totaal per jr'!A:A,'Totaal per 10 jr'!A11,'Totaal per jr'!A:A,'Totaal per 10 jr'!B11)</f>
        <v>19648</v>
      </c>
      <c r="F11" s="8">
        <f>SUMIFS('Totaal per jr'!E:E,'Totaal per jr'!A:A,'Totaal per 10 jr'!A11,'Totaal per jr'!A:A,'Totaal per 10 jr'!B11)</f>
        <v>16728</v>
      </c>
      <c r="G11" s="8">
        <f>SUMIFS('Totaal per jr'!F:F,'Totaal per jr'!A:A,'Totaal per 10 jr'!A11,'Totaal per jr'!A:A,'Totaal per 10 jr'!B11)</f>
        <v>4458</v>
      </c>
      <c r="H11" s="8">
        <f>SUMIFS('Totaal per jr'!G:G,'Totaal per jr'!A:A,'Totaal per 10 jr'!A11,'Totaal per jr'!A:A,'Totaal per 10 jr'!B11)</f>
        <v>3251</v>
      </c>
      <c r="I11" s="8">
        <f>SUMIFS('Totaal per jr'!H:H,'Totaal per jr'!A:A,'Totaal per 10 jr'!A11,'Totaal per jr'!A:A,'Totaal per 10 jr'!B11)</f>
        <v>424</v>
      </c>
      <c r="J11" s="8">
        <f>SUMIFS('Totaal per jr'!I:I,'Totaal per jr'!A:A,'Totaal per 10 jr'!A11,'Totaal per jr'!A:A,'Totaal per 10 jr'!B11)</f>
        <v>368</v>
      </c>
      <c r="K11" s="8">
        <f>SUMIFS('Totaal per jr'!J:J,'Totaal per jr'!A:A,'Totaal per 10 jr'!A11,'Totaal per jr'!A:A,'Totaal per 10 jr'!B11)</f>
        <v>20361</v>
      </c>
      <c r="L11" s="8">
        <f>SUMIFS('Totaal per jr'!K:K,'Totaal per jr'!A:A,'Totaal per 10 jr'!A11,'Totaal per jr'!A:A,'Totaal per 10 jr'!B11)</f>
        <v>16848</v>
      </c>
      <c r="N11" s="8">
        <f>SUMIFS('Totaal per jr'!M:M,'Totaal per jr'!A:A,'Totaal per 10 jr'!A11,'Totaal per jr'!A:A,'Totaal per 10 jr'!B11)</f>
        <v>40244</v>
      </c>
      <c r="O11" s="8">
        <f>SUMIFS('Totaal per jr'!N:N,'Totaal per jr'!A:A,'Totaal per 10 jr'!A11,'Totaal per jr'!A:A,'Totaal per 10 jr'!B11)</f>
        <v>33069</v>
      </c>
      <c r="P11" s="8">
        <f>SUMIFS('Totaal per jr'!O:O,'Totaal per jr'!A:A,'Totaal per 10 jr'!A11,'Totaal per jr'!A:A,'Totaal per 10 jr'!B11)</f>
        <v>16428</v>
      </c>
      <c r="Q11" s="8">
        <f>SUMIFS('Totaal per jr'!P:P,'Totaal per jr'!A:A,'Totaal per 10 jr'!A11,'Totaal per jr'!A:A,'Totaal per 10 jr'!B11)</f>
        <v>13961</v>
      </c>
      <c r="R11" s="8">
        <f>SUMIFS('Totaal per jr'!Q:Q,'Totaal per jr'!A:A,'Totaal per 10 jr'!A11,'Totaal per jr'!A:A,'Totaal per 10 jr'!B11)</f>
        <v>3905</v>
      </c>
      <c r="S11" s="8">
        <f>SUMIFS('Totaal per jr'!R:R,'Totaal per jr'!A:A,'Totaal per 10 jr'!A11,'Totaal per jr'!A:A,'Totaal per 10 jr'!B11)</f>
        <v>2848</v>
      </c>
      <c r="T11" s="8">
        <f>SUMIFS('Totaal per jr'!S:S,'Totaal per jr'!A:A,'Totaal per 10 jr'!A11,'Totaal per jr'!A:A,'Totaal per 10 jr'!B11)</f>
        <v>382</v>
      </c>
      <c r="U11" s="8">
        <f>SUMIFS('Totaal per jr'!T:T,'Totaal per jr'!A:A,'Totaal per 10 jr'!A11,'Totaal per jr'!A:A,'Totaal per 10 jr'!B11)</f>
        <v>331</v>
      </c>
      <c r="V11" s="8">
        <f>SUMIFS('Totaal per jr'!U:U,'Totaal per jr'!A:A,'Totaal per 10 jr'!A11,'Totaal per jr'!A:A,'Totaal per 10 jr'!B11)</f>
        <v>18066</v>
      </c>
      <c r="W11" s="8">
        <f>SUMIFS('Totaal per jr'!V:V,'Totaal per jr'!A:A,'Totaal per 10 jr'!A11,'Totaal per jr'!A:A,'Totaal per 10 jr'!B11)</f>
        <v>14739</v>
      </c>
      <c r="AF11" s="8">
        <f>SUMIFS('Totaal per jr'!AE:AE,'Totaal per jr'!A:A,'Totaal per 10 jr'!A11,'Totaal per jr'!A:A,'Totaal per 10 jr'!B11)</f>
        <v>40244</v>
      </c>
      <c r="AH11" s="51">
        <f>SUMIFS('Totaal per jr'!AG:AG,'Totaal per jr'!A:A,'Totaal per 10 jr'!A11,'Totaal per jr'!A:A,'Totaal per 10 jr'!B11)</f>
        <v>45864</v>
      </c>
      <c r="AI11" s="52">
        <f>SUMIFS('Totaal per jr'!AH:AH,'Totaal per jr'!A:A,'Totaal per 10 jr'!A11,'Totaal per jr'!A:A,'Totaal per 10 jr'!B11)</f>
        <v>37973</v>
      </c>
      <c r="AJ11" s="52">
        <f>SUMIFS('Totaal per jr'!AI:AI,'Totaal per jr'!A:A,'Totaal per 10 jr'!A11,'Totaal per jr'!A:A,'Totaal per 10 jr'!B11)</f>
        <v>19648</v>
      </c>
      <c r="AK11" s="52">
        <f>SUMIFS('Totaal per jr'!AJ:AJ,'Totaal per jr'!A:A,'Totaal per 10 jr'!A11,'Totaal per jr'!A:A,'Totaal per 10 jr'!B11)</f>
        <v>16728</v>
      </c>
      <c r="AL11" s="52">
        <f>SUMIFS('Totaal per jr'!AK:AK,'Totaal per jr'!A:A,'Totaal per 10 jr'!A11,'Totaal per jr'!A:A,'Totaal per 10 jr'!B11)</f>
        <v>4458</v>
      </c>
      <c r="AM11" s="52">
        <f>SUMIFS('Totaal per jr'!AL:AL,'Totaal per jr'!A:A,'Totaal per 10 jr'!A11,'Totaal per jr'!A:A,'Totaal per 10 jr'!B11)</f>
        <v>3251</v>
      </c>
      <c r="AN11" s="52">
        <f>SUMIFS('Totaal per jr'!AM:AM,'Totaal per jr'!A:A,'Totaal per 10 jr'!A11,'Totaal per jr'!A:A,'Totaal per 10 jr'!B11)</f>
        <v>424</v>
      </c>
      <c r="AO11" s="52">
        <f>SUMIFS('Totaal per jr'!AN:AN,'Totaal per jr'!A:A,'Totaal per 10 jr'!A11,'Totaal per jr'!A:A,'Totaal per 10 jr'!B11)</f>
        <v>368</v>
      </c>
      <c r="AP11" s="52">
        <f>SUMIFS('Totaal per jr'!AO:AO,'Totaal per jr'!A:A,'Totaal per 10 jr'!A11,'Totaal per jr'!A:A,'Totaal per 10 jr'!B11)</f>
        <v>20361</v>
      </c>
      <c r="AQ11" s="52">
        <f>SUMIFS('Totaal per jr'!AP:AP,'Totaal per jr'!A:A,'Totaal per 10 jr'!A11,'Totaal per jr'!A:A,'Totaal per 10 jr'!B11)</f>
        <v>16848</v>
      </c>
      <c r="AR11" s="78">
        <f t="shared" si="1"/>
        <v>973</v>
      </c>
      <c r="AS11" s="56">
        <f t="shared" si="0"/>
        <v>778</v>
      </c>
      <c r="AU11" s="8">
        <f>SUMIFS('Totaal per jr'!CG:CG,'Totaal per jr'!A:A,'Totaal per 10 jr'!A11,'Totaal per jr'!A:A,'Totaal per 10 jr'!B11)</f>
        <v>0</v>
      </c>
      <c r="AV11" s="8">
        <f>SUMIFS('Totaal per jr'!CH:CH,'Totaal per jr'!A:A,'Totaal per 10 jr'!A11,'Totaal per jr'!A:A,'Totaal per 10 jr'!B11)</f>
        <v>0</v>
      </c>
      <c r="AW11" s="8">
        <f>SUMIFS('Totaal per jr'!CP:CP,'Totaal per jr'!A:A,'Totaal per 10 jr'!A11,'Totaal per jr'!A:A,'Totaal per 10 jr'!B11)</f>
        <v>4127760</v>
      </c>
      <c r="AX11" s="8">
        <f>SUMIFS('Totaal per jr'!CQ:CQ,'Totaal per jr'!A:A,'Totaal per 10 jr'!A11,'Totaal per jr'!A:A,'Totaal per 10 jr'!B11)</f>
        <v>5045040</v>
      </c>
      <c r="AZ11" s="8">
        <f>SUMIFS('Totaal per jr'!BN:BN,'Totaal per jr'!A:A,'Totaal per 10 jr'!A11,'Totaal per jr'!A:A,'Totaal per 10 jr'!B11)</f>
        <v>0</v>
      </c>
      <c r="BA11" s="8">
        <f>SUMIFS('Totaal per jr'!BO:BO,'Totaal per jr'!A:A,'Totaal per 10 jr'!A11,'Totaal per jr'!A:A,'Totaal per 10 jr'!B11)</f>
        <v>0</v>
      </c>
      <c r="BB11" s="8">
        <f>SUMIFS('Totaal per jr'!BR:BR,'Totaal per jr'!A:A,'Totaal per 10 jr'!A11,'Totaal per jr'!A:A,'Totaal per 10 jr'!B11)</f>
        <v>0</v>
      </c>
      <c r="BC11" s="8">
        <f>SUMIFS('Totaal per jr'!BS:BS,'Totaal per jr'!A:A,'Totaal per 10 jr'!A11,'Totaal per jr'!A:A,'Totaal per 10 jr'!B11)</f>
        <v>0</v>
      </c>
      <c r="BD11" s="8">
        <f>SUMIFS('Totaal per jr'!BU:BU,'Totaal per jr'!A:A,'Totaal per 10 jr'!A11,'Totaal per jr'!A:A,'Totaal per 10 jr'!B11)</f>
        <v>0</v>
      </c>
      <c r="BE11" s="8">
        <f>SUMIFS('Totaal per jr'!BV:BV,'Totaal per jr'!A:A,'Totaal per 10 jr'!A11,'Totaal per jr'!A:A,'Totaal per 10 jr'!B11)</f>
        <v>0</v>
      </c>
    </row>
    <row r="12" spans="1:57" x14ac:dyDescent="0.25">
      <c r="A12" t="s">
        <v>179</v>
      </c>
      <c r="B12" t="s">
        <v>186</v>
      </c>
      <c r="C12" s="8">
        <f>SUMIFS('Totaal per jr'!B:B,'Totaal per jr'!A:A,'Totaal per 10 jr'!A12,'Totaal per jr'!A:A,'Totaal per 10 jr'!B12)</f>
        <v>42987</v>
      </c>
      <c r="D12" s="8">
        <f>SUMIFS('Totaal per jr'!C:C,'Totaal per jr'!A:A,'Totaal per 10 jr'!A12,'Totaal per jr'!A:A,'Totaal per 10 jr'!B12)</f>
        <v>36436</v>
      </c>
      <c r="E12" s="8">
        <f>SUMIFS('Totaal per jr'!D:D,'Totaal per jr'!A:A,'Totaal per 10 jr'!A12,'Totaal per jr'!A:A,'Totaal per 10 jr'!B12)</f>
        <v>31210</v>
      </c>
      <c r="F12" s="8">
        <f>SUMIFS('Totaal per jr'!E:E,'Totaal per jr'!A:A,'Totaal per 10 jr'!A12,'Totaal per jr'!A:A,'Totaal per 10 jr'!B12)</f>
        <v>26480</v>
      </c>
      <c r="G12" s="8">
        <f>SUMIFS('Totaal per jr'!F:F,'Totaal per jr'!A:A,'Totaal per 10 jr'!A12,'Totaal per jr'!A:A,'Totaal per 10 jr'!B12)</f>
        <v>8348</v>
      </c>
      <c r="H12" s="8">
        <f>SUMIFS('Totaal per jr'!G:G,'Totaal per jr'!A:A,'Totaal per 10 jr'!A12,'Totaal per jr'!A:A,'Totaal per 10 jr'!B12)</f>
        <v>6848</v>
      </c>
      <c r="I12" s="8">
        <f>SUMIFS('Totaal per jr'!H:H,'Totaal per jr'!A:A,'Totaal per 10 jr'!A12,'Totaal per jr'!A:A,'Totaal per 10 jr'!B12)</f>
        <v>167</v>
      </c>
      <c r="J12" s="8">
        <f>SUMIFS('Totaal per jr'!I:I,'Totaal per jr'!A:A,'Totaal per 10 jr'!A12,'Totaal per jr'!A:A,'Totaal per 10 jr'!B12)</f>
        <v>143</v>
      </c>
      <c r="K12" s="8">
        <f>SUMIFS('Totaal per jr'!J:J,'Totaal per jr'!A:A,'Totaal per 10 jr'!A12,'Totaal per jr'!A:A,'Totaal per 10 jr'!B12)</f>
        <v>3262</v>
      </c>
      <c r="L12" s="8">
        <f>SUMIFS('Totaal per jr'!K:K,'Totaal per jr'!A:A,'Totaal per 10 jr'!A12,'Totaal per jr'!A:A,'Totaal per 10 jr'!B12)</f>
        <v>2965</v>
      </c>
      <c r="N12" s="8">
        <f>SUMIFS('Totaal per jr'!M:M,'Totaal per jr'!A:A,'Totaal per 10 jr'!A12,'Totaal per jr'!A:A,'Totaal per 10 jr'!B12)</f>
        <v>38206</v>
      </c>
      <c r="O12" s="8">
        <f>SUMIFS('Totaal per jr'!N:N,'Totaal per jr'!A:A,'Totaal per 10 jr'!A12,'Totaal per jr'!A:A,'Totaal per 10 jr'!B12)</f>
        <v>32206</v>
      </c>
      <c r="P12" s="8">
        <f>SUMIFS('Totaal per jr'!O:O,'Totaal per jr'!A:A,'Totaal per 10 jr'!A12,'Totaal per jr'!A:A,'Totaal per 10 jr'!B12)</f>
        <v>26908</v>
      </c>
      <c r="Q12" s="8">
        <f>SUMIFS('Totaal per jr'!P:P,'Totaal per jr'!A:A,'Totaal per 10 jr'!A12,'Totaal per jr'!A:A,'Totaal per 10 jr'!B12)</f>
        <v>22854</v>
      </c>
      <c r="R12" s="8">
        <f>SUMIFS('Totaal per jr'!Q:Q,'Totaal per jr'!A:A,'Totaal per 10 jr'!A12,'Totaal per jr'!A:A,'Totaal per 10 jr'!B12)</f>
        <v>7622</v>
      </c>
      <c r="S12" s="8">
        <f>SUMIFS('Totaal per jr'!R:R,'Totaal per jr'!A:A,'Totaal per 10 jr'!A12,'Totaal per jr'!A:A,'Totaal per 10 jr'!B12)</f>
        <v>6267</v>
      </c>
      <c r="T12" s="8">
        <f>SUMIFS('Totaal per jr'!S:S,'Totaal per jr'!A:A,'Totaal per 10 jr'!A12,'Totaal per jr'!A:A,'Totaal per 10 jr'!B12)</f>
        <v>150</v>
      </c>
      <c r="U12" s="8">
        <f>SUMIFS('Totaal per jr'!T:T,'Totaal per jr'!A:A,'Totaal per 10 jr'!A12,'Totaal per jr'!A:A,'Totaal per 10 jr'!B12)</f>
        <v>129</v>
      </c>
      <c r="V12" s="8">
        <f>SUMIFS('Totaal per jr'!U:U,'Totaal per jr'!A:A,'Totaal per 10 jr'!A12,'Totaal per jr'!A:A,'Totaal per 10 jr'!B12)</f>
        <v>2860</v>
      </c>
      <c r="W12" s="8">
        <f>SUMIFS('Totaal per jr'!V:V,'Totaal per jr'!A:A,'Totaal per 10 jr'!A12,'Totaal per jr'!A:A,'Totaal per 10 jr'!B12)</f>
        <v>2380</v>
      </c>
      <c r="Y12" s="8">
        <f>SUMIFS('Totaal per jr'!X:X,'Totaal per jr'!A:A,'Totaal per 10 jr'!A12,'Totaal per jr'!A:A,'Totaal per 10 jr'!B12)</f>
        <v>1166.6666666666667</v>
      </c>
      <c r="AA12" s="8">
        <f>SUMIFS('Totaal per jr'!Z:Z,'Totaal per jr'!A:A,'Totaal per 10 jr'!A12,'Totaal per jr'!A:A,'Totaal per 10 jr'!B12)</f>
        <v>1200</v>
      </c>
      <c r="AB12" s="8">
        <f>SUMIFS('Totaal per jr'!AA:AA,'Totaal per jr'!A:A,'Totaal per 10 jr'!A12,'Totaal per jr'!A:A,'Totaal per 10 jr'!B12)</f>
        <v>775.44169611307427</v>
      </c>
      <c r="AD12" s="8">
        <f>SUMIFS('Totaal per jr'!AC:AC,'Totaal per jr'!A:A,'Totaal per 10 jr'!A12,'Totaal per jr'!A:A,'Totaal per 10 jr'!B12)</f>
        <v>797.59717314487648</v>
      </c>
      <c r="AF12" s="8">
        <f>SUMIFS('Totaal per jr'!AE:AE,'Totaal per jr'!A:A,'Totaal per 10 jr'!A12,'Totaal per jr'!A:A,'Totaal per 10 jr'!B12)</f>
        <v>39372.666666666672</v>
      </c>
      <c r="AH12" s="51">
        <f>SUMIFS('Totaal per jr'!AG:AG,'Totaal per jr'!A:A,'Totaal per 10 jr'!A12,'Totaal per jr'!A:A,'Totaal per 10 jr'!B12)</f>
        <v>42504.666666666672</v>
      </c>
      <c r="AI12" s="52">
        <f>SUMIFS('Totaal per jr'!AH:AH,'Totaal per jr'!A:A,'Totaal per 10 jr'!A12,'Totaal per jr'!A:A,'Totaal per 10 jr'!B12)</f>
        <v>35623.441696113063</v>
      </c>
      <c r="AJ12" s="52">
        <f>SUMIFS('Totaal per jr'!AI:AI,'Totaal per jr'!A:A,'Totaal per 10 jr'!A12,'Totaal per jr'!A:A,'Totaal per 10 jr'!B12)</f>
        <v>29742</v>
      </c>
      <c r="AK12" s="52">
        <f>SUMIFS('Totaal per jr'!AJ:AJ,'Totaal per jr'!A:A,'Totaal per 10 jr'!A12,'Totaal per jr'!A:A,'Totaal per 10 jr'!B12)</f>
        <v>25266</v>
      </c>
      <c r="AL12" s="52">
        <f>SUMIFS('Totaal per jr'!AK:AK,'Totaal per jr'!A:A,'Totaal per 10 jr'!A12,'Totaal per jr'!A:A,'Totaal per 10 jr'!B12)</f>
        <v>8167</v>
      </c>
      <c r="AM12" s="52">
        <f>SUMIFS('Totaal per jr'!AL:AL,'Totaal per jr'!A:A,'Totaal per 10 jr'!A12,'Totaal per jr'!A:A,'Totaal per 10 jr'!B12)</f>
        <v>6715</v>
      </c>
      <c r="AN12" s="52">
        <f>SUMIFS('Totaal per jr'!AM:AM,'Totaal per jr'!A:A,'Totaal per 10 jr'!A12,'Totaal per jr'!A:A,'Totaal per 10 jr'!B12)</f>
        <v>167</v>
      </c>
      <c r="AO12" s="52">
        <f>SUMIFS('Totaal per jr'!AN:AN,'Totaal per jr'!A:A,'Totaal per 10 jr'!A12,'Totaal per jr'!A:A,'Totaal per 10 jr'!B12)</f>
        <v>143</v>
      </c>
      <c r="AP12" s="52">
        <f>SUMIFS('Totaal per jr'!AO:AO,'Totaal per jr'!A:A,'Totaal per 10 jr'!A12,'Totaal per jr'!A:A,'Totaal per 10 jr'!B12)</f>
        <v>4428.6666666666661</v>
      </c>
      <c r="AQ12" s="52">
        <f>SUMIFS('Totaal per jr'!AP:AP,'Totaal per jr'!A:A,'Totaal per 10 jr'!A12,'Totaal per jr'!A:A,'Totaal per 10 jr'!B12)</f>
        <v>3499.4416961130737</v>
      </c>
      <c r="AR12" s="78">
        <f t="shared" si="1"/>
        <v>0</v>
      </c>
      <c r="AS12" s="56">
        <f t="shared" si="0"/>
        <v>-1.0913936421275139E-11</v>
      </c>
      <c r="AU12" s="8">
        <f>SUMIFS('Totaal per jr'!CG:CG,'Totaal per jr'!A:A,'Totaal per 10 jr'!A12,'Totaal per jr'!A:A,'Totaal per 10 jr'!B12)</f>
        <v>1490355.6718902313</v>
      </c>
      <c r="AV12" s="8">
        <f>SUMIFS('Totaal per jr'!CH:CH,'Totaal per jr'!A:A,'Totaal per 10 jr'!A12,'Totaal per jr'!A:A,'Totaal per 10 jr'!B12)</f>
        <v>1812530.1689090894</v>
      </c>
      <c r="AW12" s="8">
        <f>SUMIFS('Totaal per jr'!CP:CP,'Totaal per jr'!A:A,'Totaal per 10 jr'!A12,'Totaal per jr'!A:A,'Totaal per 10 jr'!B12)</f>
        <v>4013815.6718902313</v>
      </c>
      <c r="AX12" s="8">
        <f>SUMIFS('Totaal per jr'!CQ:CQ,'Totaal per jr'!A:A,'Totaal per 10 jr'!A12,'Totaal per jr'!A:A,'Totaal per 10 jr'!B12)</f>
        <v>4896759.0577979777</v>
      </c>
      <c r="AZ12" s="8">
        <f>SUMIFS('Totaal per jr'!BN:BN,'Totaal per jr'!A:A,'Totaal per 10 jr'!A12,'Totaal per jr'!A:A,'Totaal per 10 jr'!B12)</f>
        <v>912753.7466666667</v>
      </c>
      <c r="BA12" s="8">
        <f>SUMIFS('Totaal per jr'!BO:BO,'Totaal per jr'!A:A,'Totaal per 10 jr'!A12,'Totaal per jr'!A:A,'Totaal per 10 jr'!B12)</f>
        <v>256274.92</v>
      </c>
      <c r="BB12" s="8">
        <f>SUMIFS('Totaal per jr'!BR:BR,'Totaal per jr'!A:A,'Totaal per 10 jr'!A12,'Totaal per jr'!A:A,'Totaal per 10 jr'!B12)</f>
        <v>1369738.3571666668</v>
      </c>
      <c r="BC12" s="8">
        <f>SUMIFS('Totaal per jr'!BS:BS,'Totaal per jr'!A:A,'Totaal per 10 jr'!A12,'Totaal per jr'!A:A,'Totaal per 10 jr'!B12)</f>
        <v>657688.16666666651</v>
      </c>
      <c r="BD12" s="8">
        <f>SUMIFS('Totaal per jr'!BU:BU,'Totaal per jr'!A:A,'Totaal per 10 jr'!A12,'Totaal per jr'!A:A,'Totaal per 10 jr'!B12)</f>
        <v>1075710.9971666669</v>
      </c>
      <c r="BE12" s="8">
        <f>SUMIFS('Totaal per jr'!BV:BV,'Totaal per jr'!A:A,'Totaal per 10 jr'!A12,'Totaal per jr'!A:A,'Totaal per 10 jr'!B12)</f>
        <v>492061.16666666663</v>
      </c>
    </row>
    <row r="13" spans="1:57" x14ac:dyDescent="0.25">
      <c r="A13" t="s">
        <v>180</v>
      </c>
      <c r="B13" t="s">
        <v>187</v>
      </c>
      <c r="C13" s="8">
        <f>SUMIFS('Totaal per jr'!B:B,'Totaal per jr'!A:A,'Totaal per 10 jr'!A13,'Totaal per jr'!A:A,'Totaal per 10 jr'!B13)</f>
        <v>45103</v>
      </c>
      <c r="D13" s="8">
        <f>SUMIFS('Totaal per jr'!C:C,'Totaal per jr'!A:A,'Totaal per 10 jr'!A13,'Totaal per jr'!A:A,'Totaal per 10 jr'!B13)</f>
        <v>39169</v>
      </c>
      <c r="E13" s="8">
        <f>SUMIFS('Totaal per jr'!D:D,'Totaal per jr'!A:A,'Totaal per 10 jr'!A13,'Totaal per jr'!A:A,'Totaal per 10 jr'!B13)</f>
        <v>28296</v>
      </c>
      <c r="F13" s="8">
        <f>SUMIFS('Totaal per jr'!E:E,'Totaal per jr'!A:A,'Totaal per 10 jr'!A13,'Totaal per jr'!A:A,'Totaal per 10 jr'!B13)</f>
        <v>24603</v>
      </c>
      <c r="G13" s="8">
        <f>SUMIFS('Totaal per jr'!F:F,'Totaal per jr'!A:A,'Totaal per 10 jr'!A13,'Totaal per jr'!A:A,'Totaal per 10 jr'!B13)</f>
        <v>14307</v>
      </c>
      <c r="H13" s="8">
        <f>SUMIFS('Totaal per jr'!G:G,'Totaal per jr'!A:A,'Totaal per 10 jr'!A13,'Totaal per jr'!A:A,'Totaal per 10 jr'!B13)</f>
        <v>12314</v>
      </c>
      <c r="I13" s="8">
        <f>SUMIFS('Totaal per jr'!H:H,'Totaal per jr'!A:A,'Totaal per 10 jr'!A13,'Totaal per jr'!A:A,'Totaal per 10 jr'!B13)</f>
        <v>0</v>
      </c>
      <c r="J13" s="8">
        <f>SUMIFS('Totaal per jr'!I:I,'Totaal per jr'!A:A,'Totaal per 10 jr'!A13,'Totaal per jr'!A:A,'Totaal per 10 jr'!B13)</f>
        <v>0</v>
      </c>
      <c r="K13" s="8">
        <f>SUMIFS('Totaal per jr'!J:J,'Totaal per jr'!A:A,'Totaal per 10 jr'!A13,'Totaal per jr'!A:A,'Totaal per 10 jr'!B13)</f>
        <v>2500</v>
      </c>
      <c r="L13" s="8">
        <f>SUMIFS('Totaal per jr'!K:K,'Totaal per jr'!A:A,'Totaal per 10 jr'!A13,'Totaal per jr'!A:A,'Totaal per 10 jr'!B13)</f>
        <v>2252</v>
      </c>
      <c r="N13" s="8">
        <f>SUMIFS('Totaal per jr'!M:M,'Totaal per jr'!A:A,'Totaal per 10 jr'!A13,'Totaal per jr'!A:A,'Totaal per 10 jr'!B13)</f>
        <v>42250</v>
      </c>
      <c r="O13" s="8">
        <f>SUMIFS('Totaal per jr'!N:N,'Totaal per jr'!A:A,'Totaal per 10 jr'!A13,'Totaal per jr'!A:A,'Totaal per 10 jr'!B13)</f>
        <v>36761</v>
      </c>
      <c r="P13" s="8">
        <f>SUMIFS('Totaal per jr'!O:O,'Totaal per jr'!A:A,'Totaal per 10 jr'!A13,'Totaal per jr'!A:A,'Totaal per 10 jr'!B13)</f>
        <v>27387</v>
      </c>
      <c r="Q13" s="8">
        <f>SUMIFS('Totaal per jr'!P:P,'Totaal per jr'!A:A,'Totaal per 10 jr'!A13,'Totaal per jr'!A:A,'Totaal per 10 jr'!B13)</f>
        <v>23859</v>
      </c>
      <c r="R13" s="8">
        <f>SUMIFS('Totaal per jr'!Q:Q,'Totaal per jr'!A:A,'Totaal per 10 jr'!A13,'Totaal per jr'!A:A,'Totaal per 10 jr'!B13)</f>
        <v>12602</v>
      </c>
      <c r="S13" s="8">
        <f>SUMIFS('Totaal per jr'!R:R,'Totaal per jr'!A:A,'Totaal per 10 jr'!A13,'Totaal per jr'!A:A,'Totaal per 10 jr'!B13)</f>
        <v>10866</v>
      </c>
      <c r="T13" s="8">
        <f>SUMIFS('Totaal per jr'!S:S,'Totaal per jr'!A:A,'Totaal per 10 jr'!A13,'Totaal per jr'!A:A,'Totaal per 10 jr'!B13)</f>
        <v>0</v>
      </c>
      <c r="U13" s="8">
        <f>SUMIFS('Totaal per jr'!T:T,'Totaal per jr'!A:A,'Totaal per 10 jr'!A13,'Totaal per jr'!A:A,'Totaal per 10 jr'!B13)</f>
        <v>0</v>
      </c>
      <c r="V13" s="8">
        <f>SUMIFS('Totaal per jr'!U:U,'Totaal per jr'!A:A,'Totaal per 10 jr'!A13,'Totaal per jr'!A:A,'Totaal per 10 jr'!B13)</f>
        <v>2261</v>
      </c>
      <c r="W13" s="8">
        <f>SUMIFS('Totaal per jr'!V:V,'Totaal per jr'!A:A,'Totaal per 10 jr'!A13,'Totaal per jr'!A:A,'Totaal per 10 jr'!B13)</f>
        <v>2036</v>
      </c>
      <c r="Y13" s="8">
        <f>SUMIFS('Totaal per jr'!X:X,'Totaal per jr'!A:A,'Totaal per 10 jr'!A13,'Totaal per jr'!A:A,'Totaal per 10 jr'!B13)</f>
        <v>4277.7777777777774</v>
      </c>
      <c r="AA13" s="8">
        <f>SUMIFS('Totaal per jr'!Z:Z,'Totaal per jr'!A:A,'Totaal per 10 jr'!A13,'Totaal per jr'!A:A,'Totaal per 10 jr'!B13)</f>
        <v>4400</v>
      </c>
      <c r="AB13" s="8">
        <f>SUMIFS('Totaal per jr'!AA:AA,'Totaal per jr'!A:A,'Totaal per 10 jr'!A13,'Totaal per jr'!A:A,'Totaal per 10 jr'!B13)</f>
        <v>2843.2862190812716</v>
      </c>
      <c r="AD13" s="8">
        <f>SUMIFS('Totaal per jr'!AC:AC,'Totaal per jr'!A:A,'Totaal per 10 jr'!A13,'Totaal per jr'!A:A,'Totaal per 10 jr'!B13)</f>
        <v>2924.5229681978803</v>
      </c>
      <c r="AF13" s="8">
        <f>SUMIFS('Totaal per jr'!AE:AE,'Totaal per jr'!A:A,'Totaal per 10 jr'!A13,'Totaal per jr'!A:A,'Totaal per 10 jr'!B13)</f>
        <v>46527.777777777781</v>
      </c>
      <c r="AH13" s="51">
        <f>SUMIFS('Totaal per jr'!AG:AG,'Totaal per jr'!A:A,'Totaal per 10 jr'!A13,'Totaal per jr'!A:A,'Totaal per 10 jr'!B13)</f>
        <v>46529.777777777781</v>
      </c>
      <c r="AI13" s="52">
        <f>SUMIFS('Totaal per jr'!AH:AH,'Totaal per jr'!A:A,'Totaal per 10 jr'!A13,'Totaal per jr'!A:A,'Totaal per 10 jr'!B13)</f>
        <v>39603.286219081274</v>
      </c>
      <c r="AJ13" s="52">
        <f>SUMIFS('Totaal per jr'!AI:AI,'Totaal per jr'!A:A,'Totaal per 10 jr'!A13,'Totaal per jr'!A:A,'Totaal per 10 jr'!B13)</f>
        <v>27389</v>
      </c>
      <c r="AK13" s="52">
        <f>SUMIFS('Totaal per jr'!AJ:AJ,'Totaal per jr'!A:A,'Totaal per 10 jr'!A13,'Totaal per jr'!A:A,'Totaal per 10 jr'!B13)</f>
        <v>23859</v>
      </c>
      <c r="AL13" s="52">
        <f>SUMIFS('Totaal per jr'!AK:AK,'Totaal per jr'!A:A,'Totaal per 10 jr'!A13,'Totaal per jr'!A:A,'Totaal per 10 jr'!B13)</f>
        <v>12602</v>
      </c>
      <c r="AM13" s="52">
        <f>SUMIFS('Totaal per jr'!AL:AL,'Totaal per jr'!A:A,'Totaal per 10 jr'!A13,'Totaal per jr'!A:A,'Totaal per 10 jr'!B13)</f>
        <v>10865</v>
      </c>
      <c r="AN13" s="52">
        <f>SUMIFS('Totaal per jr'!AM:AM,'Totaal per jr'!A:A,'Totaal per 10 jr'!A13,'Totaal per jr'!A:A,'Totaal per 10 jr'!B13)</f>
        <v>0</v>
      </c>
      <c r="AO13" s="52">
        <f>SUMIFS('Totaal per jr'!AN:AN,'Totaal per jr'!A:A,'Totaal per 10 jr'!A13,'Totaal per jr'!A:A,'Totaal per 10 jr'!B13)</f>
        <v>0</v>
      </c>
      <c r="AP13" s="52">
        <f>SUMIFS('Totaal per jr'!AO:AO,'Totaal per jr'!A:A,'Totaal per 10 jr'!A13,'Totaal per jr'!A:A,'Totaal per 10 jr'!B13)</f>
        <v>6538.7777777777774</v>
      </c>
      <c r="AQ13" s="52">
        <f>SUMIFS('Totaal per jr'!AP:AP,'Totaal per jr'!A:A,'Totaal per 10 jr'!A13,'Totaal per jr'!A:A,'Totaal per 10 jr'!B13)</f>
        <v>4879.2862190812721</v>
      </c>
      <c r="AR13" s="78">
        <f t="shared" si="1"/>
        <v>0</v>
      </c>
      <c r="AS13" s="56">
        <f t="shared" si="0"/>
        <v>0</v>
      </c>
      <c r="AU13" s="8">
        <f>SUMIFS('Totaal per jr'!CG:CG,'Totaal per jr'!A:A,'Totaal per 10 jr'!A13,'Totaal per jr'!A:A,'Totaal per 10 jr'!B13)</f>
        <v>4663861.7554842709</v>
      </c>
      <c r="AV13" s="8">
        <f>SUMIFS('Totaal per jr'!CH:CH,'Totaal per jr'!A:A,'Totaal per 10 jr'!A13,'Totaal per jr'!A:A,'Totaal per 10 jr'!B13)</f>
        <v>6455795.31736119</v>
      </c>
      <c r="AW13" s="8">
        <f>SUMIFS('Totaal per jr'!CP:CP,'Totaal per jr'!A:A,'Totaal per 10 jr'!A13,'Totaal per jr'!A:A,'Totaal per 10 jr'!B13)</f>
        <v>4663861.7554842709</v>
      </c>
      <c r="AX13" s="8">
        <f>SUMIFS('Totaal per jr'!CQ:CQ,'Totaal per jr'!A:A,'Totaal per 10 jr'!A13,'Totaal per jr'!A:A,'Totaal per 10 jr'!B13)</f>
        <v>6455795.31736119</v>
      </c>
      <c r="AZ13" s="8">
        <f>SUMIFS('Totaal per jr'!BN:BN,'Totaal per jr'!A:A,'Totaal per 10 jr'!A13,'Totaal per jr'!A:A,'Totaal per 10 jr'!B13)</f>
        <v>999161.96600000001</v>
      </c>
      <c r="BA13" s="8">
        <f>SUMIFS('Totaal per jr'!BO:BO,'Totaal per jr'!A:A,'Totaal per 10 jr'!A13,'Totaal per jr'!A:A,'Totaal per 10 jr'!B13)</f>
        <v>463829.21199999994</v>
      </c>
      <c r="BB13" s="8">
        <f>SUMIFS('Totaal per jr'!BR:BR,'Totaal per jr'!A:A,'Totaal per 10 jr'!A13,'Totaal per jr'!A:A,'Totaal per 10 jr'!B13)</f>
        <v>4762379.171506349</v>
      </c>
      <c r="BC13" s="8">
        <f>SUMIFS('Totaal per jr'!BS:BS,'Totaal per jr'!A:A,'Totaal per 10 jr'!A13,'Totaal per jr'!A:A,'Totaal per 10 jr'!B13)</f>
        <v>1741256.8066666666</v>
      </c>
      <c r="BD13" s="8">
        <f>SUMIFS('Totaal per jr'!BU:BU,'Totaal per jr'!A:A,'Totaal per 10 jr'!A13,'Totaal per jr'!A:A,'Totaal per 10 jr'!B13)</f>
        <v>3763217.2055063485</v>
      </c>
      <c r="BE13" s="8">
        <f>SUMIFS('Totaal per jr'!BV:BV,'Totaal per jr'!A:A,'Totaal per 10 jr'!A13,'Totaal per jr'!A:A,'Totaal per 10 jr'!B13)</f>
        <v>1277427.5946666668</v>
      </c>
    </row>
    <row r="14" spans="1:57" x14ac:dyDescent="0.25">
      <c r="A14" t="s">
        <v>181</v>
      </c>
      <c r="B14" t="s">
        <v>188</v>
      </c>
      <c r="C14" s="8">
        <f>SUMIFS('Totaal per jr'!B:B,'Totaal per jr'!A:A,'Totaal per 10 jr'!A14,'Totaal per jr'!A:A,'Totaal per 10 jr'!B14)</f>
        <v>24538</v>
      </c>
      <c r="D14" s="8">
        <f>SUMIFS('Totaal per jr'!C:C,'Totaal per jr'!A:A,'Totaal per 10 jr'!A14,'Totaal per jr'!A:A,'Totaal per 10 jr'!B14)</f>
        <v>21466</v>
      </c>
      <c r="E14" s="8">
        <f>SUMIFS('Totaal per jr'!D:D,'Totaal per jr'!A:A,'Totaal per 10 jr'!A14,'Totaal per jr'!A:A,'Totaal per 10 jr'!B14)</f>
        <v>12804</v>
      </c>
      <c r="F14" s="8">
        <f>SUMIFS('Totaal per jr'!E:E,'Totaal per jr'!A:A,'Totaal per 10 jr'!A14,'Totaal per jr'!A:A,'Totaal per 10 jr'!B14)</f>
        <v>11296</v>
      </c>
      <c r="G14" s="8">
        <f>SUMIFS('Totaal per jr'!F:F,'Totaal per jr'!A:A,'Totaal per 10 jr'!A14,'Totaal per jr'!A:A,'Totaal per 10 jr'!B14)</f>
        <v>11734</v>
      </c>
      <c r="H14" s="8">
        <f>SUMIFS('Totaal per jr'!G:G,'Totaal per jr'!A:A,'Totaal per 10 jr'!A14,'Totaal per jr'!A:A,'Totaal per 10 jr'!B14)</f>
        <v>10170</v>
      </c>
      <c r="I14" s="8">
        <f>SUMIFS('Totaal per jr'!H:H,'Totaal per jr'!A:A,'Totaal per 10 jr'!A14,'Totaal per jr'!A:A,'Totaal per 10 jr'!B14)</f>
        <v>0</v>
      </c>
      <c r="J14" s="8">
        <f>SUMIFS('Totaal per jr'!I:I,'Totaal per jr'!A:A,'Totaal per 10 jr'!A14,'Totaal per jr'!A:A,'Totaal per 10 jr'!B14)</f>
        <v>0</v>
      </c>
      <c r="K14" s="8">
        <f>SUMIFS('Totaal per jr'!J:J,'Totaal per jr'!A:A,'Totaal per 10 jr'!A14,'Totaal per jr'!A:A,'Totaal per 10 jr'!B14)</f>
        <v>0</v>
      </c>
      <c r="L14" s="8">
        <f>SUMIFS('Totaal per jr'!K:K,'Totaal per jr'!A:A,'Totaal per 10 jr'!A14,'Totaal per jr'!A:A,'Totaal per 10 jr'!B14)</f>
        <v>0</v>
      </c>
      <c r="N14" s="8">
        <f>SUMIFS('Totaal per jr'!M:M,'Totaal per jr'!A:A,'Totaal per 10 jr'!A14,'Totaal per jr'!A:A,'Totaal per 10 jr'!B14)</f>
        <v>23646</v>
      </c>
      <c r="O14" s="8">
        <f>SUMIFS('Totaal per jr'!N:N,'Totaal per jr'!A:A,'Totaal per 10 jr'!A14,'Totaal per jr'!A:A,'Totaal per 10 jr'!B14)</f>
        <v>20732</v>
      </c>
      <c r="P14" s="8">
        <f>SUMIFS('Totaal per jr'!O:O,'Totaal per jr'!A:A,'Totaal per 10 jr'!A14,'Totaal per jr'!A:A,'Totaal per 10 jr'!B14)</f>
        <v>12879</v>
      </c>
      <c r="Q14" s="8">
        <f>SUMIFS('Totaal per jr'!P:P,'Totaal per jr'!A:A,'Totaal per 10 jr'!A14,'Totaal per jr'!A:A,'Totaal per 10 jr'!B14)</f>
        <v>11377</v>
      </c>
      <c r="R14" s="8">
        <f>SUMIFS('Totaal per jr'!Q:Q,'Totaal per jr'!A:A,'Totaal per 10 jr'!A14,'Totaal per jr'!A:A,'Totaal per 10 jr'!B14)</f>
        <v>10767</v>
      </c>
      <c r="S14" s="8">
        <f>SUMIFS('Totaal per jr'!R:R,'Totaal per jr'!A:A,'Totaal per 10 jr'!A14,'Totaal per jr'!A:A,'Totaal per 10 jr'!B14)</f>
        <v>9355</v>
      </c>
      <c r="T14" s="8">
        <f>SUMIFS('Totaal per jr'!S:S,'Totaal per jr'!A:A,'Totaal per 10 jr'!A14,'Totaal per jr'!A:A,'Totaal per 10 jr'!B14)</f>
        <v>0</v>
      </c>
      <c r="U14" s="8">
        <f>SUMIFS('Totaal per jr'!T:T,'Totaal per jr'!A:A,'Totaal per 10 jr'!A14,'Totaal per jr'!A:A,'Totaal per 10 jr'!B14)</f>
        <v>0</v>
      </c>
      <c r="V14" s="8">
        <f>SUMIFS('Totaal per jr'!U:U,'Totaal per jr'!A:A,'Totaal per 10 jr'!A14,'Totaal per jr'!A:A,'Totaal per 10 jr'!B14)</f>
        <v>0</v>
      </c>
      <c r="W14" s="8">
        <f>SUMIFS('Totaal per jr'!V:V,'Totaal per jr'!A:A,'Totaal per 10 jr'!A14,'Totaal per jr'!A:A,'Totaal per 10 jr'!B14)</f>
        <v>0</v>
      </c>
      <c r="Y14" s="8">
        <f>SUMIFS('Totaal per jr'!X:X,'Totaal per jr'!A:A,'Totaal per 10 jr'!A14,'Totaal per jr'!A:A,'Totaal per 10 jr'!B14)</f>
        <v>13611.111111111111</v>
      </c>
      <c r="AA14" s="8">
        <f>SUMIFS('Totaal per jr'!Z:Z,'Totaal per jr'!A:A,'Totaal per 10 jr'!A14,'Totaal per jr'!A:A,'Totaal per 10 jr'!B14)</f>
        <v>14000</v>
      </c>
      <c r="AB14" s="8">
        <f>SUMIFS('Totaal per jr'!AA:AA,'Totaal per jr'!A:A,'Totaal per 10 jr'!A14,'Totaal per jr'!A:A,'Totaal per 10 jr'!B14)</f>
        <v>9046.8197879858653</v>
      </c>
      <c r="AD14" s="8">
        <f>SUMIFS('Totaal per jr'!AC:AC,'Totaal per jr'!A:A,'Totaal per 10 jr'!A14,'Totaal per jr'!A:A,'Totaal per 10 jr'!B14)</f>
        <v>9305.3003533568917</v>
      </c>
      <c r="AF14" s="8">
        <f>SUMIFS('Totaal per jr'!AE:AE,'Totaal per jr'!A:A,'Totaal per 10 jr'!A14,'Totaal per jr'!A:A,'Totaal per 10 jr'!B14)</f>
        <v>37257.111111111109</v>
      </c>
      <c r="AH14" s="51">
        <f>SUMIFS('Totaal per jr'!AG:AG,'Totaal per jr'!A:A,'Totaal per 10 jr'!A14,'Totaal per jr'!A:A,'Totaal per 10 jr'!B14)</f>
        <v>37257.111111111109</v>
      </c>
      <c r="AI14" s="52">
        <f>SUMIFS('Totaal per jr'!AH:AH,'Totaal per jr'!A:A,'Totaal per 10 jr'!A14,'Totaal per jr'!A:A,'Totaal per 10 jr'!B14)</f>
        <v>29778.819787985864</v>
      </c>
      <c r="AJ14" s="52">
        <f>SUMIFS('Totaal per jr'!AI:AI,'Totaal per jr'!A:A,'Totaal per 10 jr'!A14,'Totaal per jr'!A:A,'Totaal per 10 jr'!B14)</f>
        <v>12879</v>
      </c>
      <c r="AK14" s="52">
        <f>SUMIFS('Totaal per jr'!AJ:AJ,'Totaal per jr'!A:A,'Totaal per 10 jr'!A14,'Totaal per jr'!A:A,'Totaal per 10 jr'!B14)</f>
        <v>11377</v>
      </c>
      <c r="AL14" s="52">
        <f>SUMIFS('Totaal per jr'!AK:AK,'Totaal per jr'!A:A,'Totaal per 10 jr'!A14,'Totaal per jr'!A:A,'Totaal per 10 jr'!B14)</f>
        <v>10767</v>
      </c>
      <c r="AM14" s="52">
        <f>SUMIFS('Totaal per jr'!AL:AL,'Totaal per jr'!A:A,'Totaal per 10 jr'!A14,'Totaal per jr'!A:A,'Totaal per 10 jr'!B14)</f>
        <v>9355</v>
      </c>
      <c r="AN14" s="52">
        <f>SUMIFS('Totaal per jr'!AM:AM,'Totaal per jr'!A:A,'Totaal per 10 jr'!A14,'Totaal per jr'!A:A,'Totaal per 10 jr'!B14)</f>
        <v>0</v>
      </c>
      <c r="AO14" s="52">
        <f>SUMIFS('Totaal per jr'!AN:AN,'Totaal per jr'!A:A,'Totaal per 10 jr'!A14,'Totaal per jr'!A:A,'Totaal per 10 jr'!B14)</f>
        <v>0</v>
      </c>
      <c r="AP14" s="52">
        <f>SUMIFS('Totaal per jr'!AO:AO,'Totaal per jr'!A:A,'Totaal per 10 jr'!A14,'Totaal per jr'!A:A,'Totaal per 10 jr'!B14)</f>
        <v>13611.111111111111</v>
      </c>
      <c r="AQ14" s="52">
        <f>SUMIFS('Totaal per jr'!AP:AP,'Totaal per jr'!A:A,'Totaal per 10 jr'!A14,'Totaal per jr'!A:A,'Totaal per 10 jr'!B14)</f>
        <v>9046.8197879858653</v>
      </c>
      <c r="AR14" s="78">
        <f t="shared" si="1"/>
        <v>0</v>
      </c>
      <c r="AS14" s="56">
        <f t="shared" si="0"/>
        <v>0</v>
      </c>
      <c r="AU14" s="8">
        <f>SUMIFS('Totaal per jr'!CG:CG,'Totaal per jr'!A:A,'Totaal per 10 jr'!A14,'Totaal per jr'!A:A,'Totaal per 10 jr'!B14)</f>
        <v>3939285.3285316573</v>
      </c>
      <c r="AV14" s="8">
        <f>SUMIFS('Totaal per jr'!CH:CH,'Totaal per jr'!A:A,'Totaal per 10 jr'!A14,'Totaal per jr'!A:A,'Totaal per 10 jr'!B14)</f>
        <v>4968933.9780768566</v>
      </c>
      <c r="AW14" s="8">
        <f>SUMIFS('Totaal per jr'!CP:CP,'Totaal per jr'!A:A,'Totaal per 10 jr'!A14,'Totaal per jr'!A:A,'Totaal per 10 jr'!B14)</f>
        <v>3939285.3285316573</v>
      </c>
      <c r="AX14" s="8">
        <f>SUMIFS('Totaal per jr'!CQ:CQ,'Totaal per jr'!A:A,'Totaal per 10 jr'!A14,'Totaal per jr'!A:A,'Totaal per 10 jr'!B14)</f>
        <v>4968933.9780768566</v>
      </c>
      <c r="AZ14" s="8">
        <f>SUMIFS('Totaal per jr'!BN:BN,'Totaal per jr'!A:A,'Totaal per 10 jr'!A14,'Totaal per jr'!A:A,'Totaal per 10 jr'!B14)</f>
        <v>506655.62199999997</v>
      </c>
      <c r="BA14" s="8">
        <f>SUMIFS('Totaal per jr'!BO:BO,'Totaal per jr'!A:A,'Totaal per 10 jr'!A14,'Totaal per jr'!A:A,'Totaal per 10 jr'!B14)</f>
        <v>424596.64499999996</v>
      </c>
      <c r="BB14" s="8">
        <f>SUMIFS('Totaal per jr'!BR:BR,'Totaal per jr'!A:A,'Totaal per 10 jr'!A14,'Totaal per jr'!A:A,'Totaal per 10 jr'!B14)</f>
        <v>2254646.4682072368</v>
      </c>
      <c r="BC14" s="8">
        <f>SUMIFS('Totaal per jr'!BS:BS,'Totaal per jr'!A:A,'Totaal per 10 jr'!A14,'Totaal per jr'!A:A,'Totaal per 10 jr'!B14)</f>
        <v>1725825.7033809524</v>
      </c>
      <c r="BD14" s="8">
        <f>SUMIFS('Totaal per jr'!BU:BU,'Totaal per jr'!A:A,'Totaal per 10 jr'!A14,'Totaal per jr'!A:A,'Totaal per 10 jr'!B14)</f>
        <v>1747990.8462072366</v>
      </c>
      <c r="BE14" s="8">
        <f>SUMIFS('Totaal per jr'!BV:BV,'Totaal per jr'!A:A,'Totaal per 10 jr'!A14,'Totaal per jr'!A:A,'Totaal per 10 jr'!B14)</f>
        <v>1301229.0583809523</v>
      </c>
    </row>
    <row r="15" spans="1:57" x14ac:dyDescent="0.25">
      <c r="A15" t="s">
        <v>182</v>
      </c>
      <c r="B15" t="s">
        <v>189</v>
      </c>
      <c r="C15" s="8">
        <f>SUMIFS('Totaal per jr'!B:B,'Totaal per jr'!A:A,'Totaal per 10 jr'!A15,'Totaal per jr'!A:A,'Totaal per 10 jr'!B15)</f>
        <v>33997</v>
      </c>
      <c r="D15" s="8">
        <f>SUMIFS('Totaal per jr'!C:C,'Totaal per jr'!A:A,'Totaal per 10 jr'!A15,'Totaal per jr'!A:A,'Totaal per 10 jr'!B15)</f>
        <v>28834</v>
      </c>
      <c r="E15" s="8">
        <f>SUMIFS('Totaal per jr'!D:D,'Totaal per jr'!A:A,'Totaal per 10 jr'!A15,'Totaal per jr'!A:A,'Totaal per 10 jr'!B15)</f>
        <v>14896</v>
      </c>
      <c r="F15" s="8">
        <f>SUMIFS('Totaal per jr'!E:E,'Totaal per jr'!A:A,'Totaal per 10 jr'!A15,'Totaal per jr'!A:A,'Totaal per 10 jr'!B15)</f>
        <v>12483</v>
      </c>
      <c r="G15" s="8">
        <f>SUMIFS('Totaal per jr'!F:F,'Totaal per jr'!A:A,'Totaal per 10 jr'!A15,'Totaal per jr'!A:A,'Totaal per 10 jr'!B15)</f>
        <v>12706</v>
      </c>
      <c r="H15" s="8">
        <f>SUMIFS('Totaal per jr'!G:G,'Totaal per jr'!A:A,'Totaal per 10 jr'!A15,'Totaal per jr'!A:A,'Totaal per 10 jr'!B15)</f>
        <v>10850</v>
      </c>
      <c r="I15" s="8">
        <f>SUMIFS('Totaal per jr'!H:H,'Totaal per jr'!A:A,'Totaal per 10 jr'!A15,'Totaal per jr'!A:A,'Totaal per 10 jr'!B15)</f>
        <v>0</v>
      </c>
      <c r="J15" s="8">
        <f>SUMIFS('Totaal per jr'!I:I,'Totaal per jr'!A:A,'Totaal per 10 jr'!A15,'Totaal per jr'!A:A,'Totaal per 10 jr'!B15)</f>
        <v>0</v>
      </c>
      <c r="K15" s="8">
        <f>SUMIFS('Totaal per jr'!J:J,'Totaal per jr'!A:A,'Totaal per 10 jr'!A15,'Totaal per jr'!A:A,'Totaal per 10 jr'!B15)</f>
        <v>6395</v>
      </c>
      <c r="L15" s="8">
        <f>SUMIFS('Totaal per jr'!K:K,'Totaal per jr'!A:A,'Totaal per 10 jr'!A15,'Totaal per jr'!A:A,'Totaal per 10 jr'!B15)</f>
        <v>5501</v>
      </c>
      <c r="N15" s="8">
        <f>SUMIFS('Totaal per jr'!M:M,'Totaal per jr'!A:A,'Totaal per 10 jr'!A15,'Totaal per jr'!A:A,'Totaal per 10 jr'!B15)</f>
        <v>32536</v>
      </c>
      <c r="O15" s="8">
        <f>SUMIFS('Totaal per jr'!N:N,'Totaal per jr'!A:A,'Totaal per 10 jr'!A15,'Totaal per jr'!A:A,'Totaal per 10 jr'!B15)</f>
        <v>27759</v>
      </c>
      <c r="P15" s="8">
        <f>SUMIFS('Totaal per jr'!O:O,'Totaal per jr'!A:A,'Totaal per 10 jr'!A15,'Totaal per jr'!A:A,'Totaal per 10 jr'!B15)</f>
        <v>14394</v>
      </c>
      <c r="Q15" s="8">
        <f>SUMIFS('Totaal per jr'!P:P,'Totaal per jr'!A:A,'Totaal per 10 jr'!A15,'Totaal per jr'!A:A,'Totaal per 10 jr'!B15)</f>
        <v>12284</v>
      </c>
      <c r="R15" s="8">
        <f>SUMIFS('Totaal per jr'!Q:Q,'Totaal per jr'!A:A,'Totaal per 10 jr'!A15,'Totaal per jr'!A:A,'Totaal per 10 jr'!B15)</f>
        <v>12091</v>
      </c>
      <c r="S15" s="8">
        <f>SUMIFS('Totaal per jr'!R:R,'Totaal per jr'!A:A,'Totaal per 10 jr'!A15,'Totaal per jr'!A:A,'Totaal per 10 jr'!B15)</f>
        <v>10317</v>
      </c>
      <c r="T15" s="8">
        <f>SUMIFS('Totaal per jr'!S:S,'Totaal per jr'!A:A,'Totaal per 10 jr'!A15,'Totaal per jr'!A:A,'Totaal per 10 jr'!B15)</f>
        <v>0</v>
      </c>
      <c r="U15" s="8">
        <f>SUMIFS('Totaal per jr'!T:T,'Totaal per jr'!A:A,'Totaal per 10 jr'!A15,'Totaal per jr'!A:A,'Totaal per 10 jr'!B15)</f>
        <v>0</v>
      </c>
      <c r="V15" s="8">
        <f>SUMIFS('Totaal per jr'!U:U,'Totaal per jr'!A:A,'Totaal per 10 jr'!A15,'Totaal per jr'!A:A,'Totaal per 10 jr'!B15)</f>
        <v>6051</v>
      </c>
      <c r="W15" s="8">
        <f>SUMIFS('Totaal per jr'!V:V,'Totaal per jr'!A:A,'Totaal per 10 jr'!A15,'Totaal per jr'!A:A,'Totaal per 10 jr'!B15)</f>
        <v>5158</v>
      </c>
      <c r="Y15" s="8">
        <f>SUMIFS('Totaal per jr'!X:X,'Totaal per jr'!A:A,'Totaal per 10 jr'!A15,'Totaal per jr'!A:A,'Totaal per 10 jr'!B15)</f>
        <v>14666.666666666668</v>
      </c>
      <c r="AA15" s="8">
        <f>SUMIFS('Totaal per jr'!Z:Z,'Totaal per jr'!A:A,'Totaal per 10 jr'!A15,'Totaal per jr'!A:A,'Totaal per 10 jr'!B15)</f>
        <v>15085.714285714284</v>
      </c>
      <c r="AB15" s="8">
        <f>SUMIFS('Totaal per jr'!AA:AA,'Totaal per jr'!A:A,'Totaal per 10 jr'!A15,'Totaal per jr'!A:A,'Totaal per 10 jr'!B15)</f>
        <v>9665.715940039885</v>
      </c>
      <c r="AD15" s="8">
        <f>SUMIFS('Totaal per jr'!AC:AC,'Totaal per jr'!A:A,'Totaal per 10 jr'!A15,'Totaal per jr'!A:A,'Totaal per 10 jr'!B15)</f>
        <v>10080.465416936009</v>
      </c>
      <c r="AF15" s="8">
        <f>SUMIFS('Totaal per jr'!AE:AE,'Totaal per jr'!A:A,'Totaal per 10 jr'!A15,'Totaal per jr'!A:A,'Totaal per 10 jr'!B15)</f>
        <v>47202.666666666672</v>
      </c>
      <c r="AH15" s="51">
        <f>SUMIFS('Totaal per jr'!AG:AG,'Totaal per jr'!A:A,'Totaal per 10 jr'!A15,'Totaal per jr'!A:A,'Totaal per 10 jr'!B15)</f>
        <v>47202.666666666672</v>
      </c>
      <c r="AI15" s="52">
        <f>SUMIFS('Totaal per jr'!AH:AH,'Totaal per jr'!A:A,'Totaal per 10 jr'!A15,'Totaal per jr'!A:A,'Totaal per 10 jr'!B15)</f>
        <v>37424.715940039881</v>
      </c>
      <c r="AJ15" s="52">
        <f>SUMIFS('Totaal per jr'!AI:AI,'Totaal per jr'!A:A,'Totaal per 10 jr'!A15,'Totaal per jr'!A:A,'Totaal per 10 jr'!B15)</f>
        <v>14394</v>
      </c>
      <c r="AK15" s="52">
        <f>SUMIFS('Totaal per jr'!AJ:AJ,'Totaal per jr'!A:A,'Totaal per 10 jr'!A15,'Totaal per jr'!A:A,'Totaal per 10 jr'!B15)</f>
        <v>12284</v>
      </c>
      <c r="AL15" s="52">
        <f>SUMIFS('Totaal per jr'!AK:AK,'Totaal per jr'!A:A,'Totaal per 10 jr'!A15,'Totaal per jr'!A:A,'Totaal per 10 jr'!B15)</f>
        <v>12091</v>
      </c>
      <c r="AM15" s="52">
        <f>SUMIFS('Totaal per jr'!AL:AL,'Totaal per jr'!A:A,'Totaal per 10 jr'!A15,'Totaal per jr'!A:A,'Totaal per 10 jr'!B15)</f>
        <v>10317</v>
      </c>
      <c r="AN15" s="52">
        <f>SUMIFS('Totaal per jr'!AM:AM,'Totaal per jr'!A:A,'Totaal per 10 jr'!A15,'Totaal per jr'!A:A,'Totaal per 10 jr'!B15)</f>
        <v>0</v>
      </c>
      <c r="AO15" s="52">
        <f>SUMIFS('Totaal per jr'!AN:AN,'Totaal per jr'!A:A,'Totaal per 10 jr'!A15,'Totaal per jr'!A:A,'Totaal per 10 jr'!B15)</f>
        <v>0</v>
      </c>
      <c r="AP15" s="52">
        <f>SUMIFS('Totaal per jr'!AO:AO,'Totaal per jr'!A:A,'Totaal per 10 jr'!A15,'Totaal per jr'!A:A,'Totaal per 10 jr'!B15)</f>
        <v>20717.666666666668</v>
      </c>
      <c r="AQ15" s="52">
        <f>SUMIFS('Totaal per jr'!AP:AP,'Totaal per jr'!A:A,'Totaal per 10 jr'!A15,'Totaal per jr'!A:A,'Totaal per 10 jr'!B15)</f>
        <v>14823.715940039889</v>
      </c>
      <c r="AR15" s="78">
        <f t="shared" si="1"/>
        <v>0</v>
      </c>
      <c r="AS15" s="56">
        <f t="shared" si="0"/>
        <v>0</v>
      </c>
      <c r="AU15" s="8">
        <f>SUMIFS('Totaal per jr'!CG:CG,'Totaal per jr'!A:A,'Totaal per 10 jr'!A15,'Totaal per jr'!A:A,'Totaal per 10 jr'!B15)</f>
        <v>4913986.4837721046</v>
      </c>
      <c r="AV15" s="8">
        <f>SUMIFS('Totaal per jr'!CH:CH,'Totaal per jr'!A:A,'Totaal per 10 jr'!A15,'Totaal per jr'!A:A,'Totaal per 10 jr'!B15)</f>
        <v>6450483.8469720092</v>
      </c>
      <c r="AW15" s="8">
        <f>SUMIFS('Totaal per jr'!CP:CP,'Totaal per jr'!A:A,'Totaal per 10 jr'!A15,'Totaal per jr'!A:A,'Totaal per 10 jr'!B15)</f>
        <v>4913986.4837721046</v>
      </c>
      <c r="AX15" s="8">
        <f>SUMIFS('Totaal per jr'!CQ:CQ,'Totaal per jr'!A:A,'Totaal per 10 jr'!A15,'Totaal per jr'!A:A,'Totaal per 10 jr'!B15)</f>
        <v>6450483.8469720092</v>
      </c>
      <c r="AZ15" s="8">
        <f>SUMIFS('Totaal per jr'!BN:BN,'Totaal per jr'!A:A,'Totaal per 10 jr'!A15,'Totaal per jr'!A:A,'Totaal per 10 jr'!B15)</f>
        <v>563941.97016666667</v>
      </c>
      <c r="BA15" s="8">
        <f>SUMIFS('Totaal per jr'!BO:BO,'Totaal per jr'!A:A,'Totaal per 10 jr'!A15,'Totaal per jr'!A:A,'Totaal per 10 jr'!B15)</f>
        <v>472315.18583333329</v>
      </c>
      <c r="BB15" s="8">
        <f>SUMIFS('Totaal per jr'!BR:BR,'Totaal per jr'!A:A,'Totaal per 10 jr'!A15,'Totaal per jr'!A:A,'Totaal per 10 jr'!B15)</f>
        <v>2232339.0951454779</v>
      </c>
      <c r="BC15" s="8">
        <f>SUMIFS('Totaal per jr'!BS:BS,'Totaal per jr'!A:A,'Totaal per 10 jr'!A15,'Totaal per jr'!A:A,'Totaal per 10 jr'!B15)</f>
        <v>2057914.6072656084</v>
      </c>
      <c r="BD15" s="8">
        <f>SUMIFS('Totaal per jr'!BU:BU,'Totaal per jr'!A:A,'Totaal per 10 jr'!A15,'Totaal per jr'!A:A,'Totaal per 10 jr'!B15)</f>
        <v>1668397.1249788117</v>
      </c>
      <c r="BE15" s="8">
        <f>SUMIFS('Totaal per jr'!BV:BV,'Totaal per jr'!A:A,'Totaal per 10 jr'!A15,'Totaal per jr'!A:A,'Totaal per 10 jr'!B15)</f>
        <v>1585599.4214322751</v>
      </c>
    </row>
    <row r="16" spans="1:57" x14ac:dyDescent="0.25">
      <c r="A16" t="s">
        <v>183</v>
      </c>
      <c r="B16" t="s">
        <v>190</v>
      </c>
      <c r="C16" s="8">
        <f>SUMIFS('Totaal per jr'!B:B,'Totaal per jr'!A:A,'Totaal per 10 jr'!A16,'Totaal per jr'!A:A,'Totaal per 10 jr'!B16)</f>
        <v>24663</v>
      </c>
      <c r="D16" s="8">
        <f>SUMIFS('Totaal per jr'!C:C,'Totaal per jr'!A:A,'Totaal per 10 jr'!A16,'Totaal per jr'!A:A,'Totaal per 10 jr'!B16)</f>
        <v>20746</v>
      </c>
      <c r="E16" s="8">
        <f>SUMIFS('Totaal per jr'!D:D,'Totaal per jr'!A:A,'Totaal per 10 jr'!A16,'Totaal per jr'!A:A,'Totaal per 10 jr'!B16)</f>
        <v>9676</v>
      </c>
      <c r="F16" s="8">
        <f>SUMIFS('Totaal per jr'!E:E,'Totaal per jr'!A:A,'Totaal per 10 jr'!A16,'Totaal per jr'!A:A,'Totaal per 10 jr'!B16)</f>
        <v>8085</v>
      </c>
      <c r="G16" s="8">
        <f>SUMIFS('Totaal per jr'!F:F,'Totaal per jr'!A:A,'Totaal per 10 jr'!A16,'Totaal per jr'!A:A,'Totaal per 10 jr'!B16)</f>
        <v>10858</v>
      </c>
      <c r="H16" s="8">
        <f>SUMIFS('Totaal per jr'!G:G,'Totaal per jr'!A:A,'Totaal per 10 jr'!A16,'Totaal per jr'!A:A,'Totaal per 10 jr'!B16)</f>
        <v>9268</v>
      </c>
      <c r="I16" s="8">
        <f>SUMIFS('Totaal per jr'!H:H,'Totaal per jr'!A:A,'Totaal per 10 jr'!A16,'Totaal per jr'!A:A,'Totaal per 10 jr'!B16)</f>
        <v>0</v>
      </c>
      <c r="J16" s="8">
        <f>SUMIFS('Totaal per jr'!I:I,'Totaal per jr'!A:A,'Totaal per 10 jr'!A16,'Totaal per jr'!A:A,'Totaal per 10 jr'!B16)</f>
        <v>0</v>
      </c>
      <c r="K16" s="8">
        <f>SUMIFS('Totaal per jr'!J:J,'Totaal per jr'!A:A,'Totaal per 10 jr'!A16,'Totaal per jr'!A:A,'Totaal per 10 jr'!B16)</f>
        <v>4129</v>
      </c>
      <c r="L16" s="8">
        <f>SUMIFS('Totaal per jr'!K:K,'Totaal per jr'!A:A,'Totaal per 10 jr'!A16,'Totaal per jr'!A:A,'Totaal per 10 jr'!B16)</f>
        <v>3393</v>
      </c>
      <c r="N16" s="8">
        <f>SUMIFS('Totaal per jr'!M:M,'Totaal per jr'!A:A,'Totaal per 10 jr'!A16,'Totaal per jr'!A:A,'Totaal per 10 jr'!B16)</f>
        <v>24147</v>
      </c>
      <c r="O16" s="8">
        <f>SUMIFS('Totaal per jr'!N:N,'Totaal per jr'!A:A,'Totaal per 10 jr'!A16,'Totaal per jr'!A:A,'Totaal per 10 jr'!B16)</f>
        <v>20542</v>
      </c>
      <c r="P16" s="8">
        <f>SUMIFS('Totaal per jr'!O:O,'Totaal per jr'!A:A,'Totaal per 10 jr'!A16,'Totaal per jr'!A:A,'Totaal per 10 jr'!B16)</f>
        <v>9240</v>
      </c>
      <c r="Q16" s="8">
        <f>SUMIFS('Totaal per jr'!P:P,'Totaal per jr'!A:A,'Totaal per 10 jr'!A16,'Totaal per jr'!A:A,'Totaal per 10 jr'!B16)</f>
        <v>7954</v>
      </c>
      <c r="R16" s="8">
        <f>SUMIFS('Totaal per jr'!Q:Q,'Totaal per jr'!A:A,'Totaal per 10 jr'!A16,'Totaal per jr'!A:A,'Totaal per 10 jr'!B16)</f>
        <v>10777</v>
      </c>
      <c r="S16" s="8">
        <f>SUMIFS('Totaal per jr'!R:R,'Totaal per jr'!A:A,'Totaal per 10 jr'!A16,'Totaal per jr'!A:A,'Totaal per 10 jr'!B16)</f>
        <v>9195</v>
      </c>
      <c r="T16" s="8">
        <f>SUMIFS('Totaal per jr'!S:S,'Totaal per jr'!A:A,'Totaal per 10 jr'!A16,'Totaal per jr'!A:A,'Totaal per 10 jr'!B16)</f>
        <v>0</v>
      </c>
      <c r="U16" s="8">
        <f>SUMIFS('Totaal per jr'!T:T,'Totaal per jr'!A:A,'Totaal per 10 jr'!A16,'Totaal per jr'!A:A,'Totaal per 10 jr'!B16)</f>
        <v>0</v>
      </c>
      <c r="V16" s="8">
        <f>SUMIFS('Totaal per jr'!U:U,'Totaal per jr'!A:A,'Totaal per 10 jr'!A16,'Totaal per jr'!A:A,'Totaal per 10 jr'!B16)</f>
        <v>4130</v>
      </c>
      <c r="W16" s="8">
        <f>SUMIFS('Totaal per jr'!V:V,'Totaal per jr'!A:A,'Totaal per 10 jr'!A16,'Totaal per jr'!A:A,'Totaal per 10 jr'!B16)</f>
        <v>3393</v>
      </c>
      <c r="Y16" s="8">
        <f>SUMIFS('Totaal per jr'!X:X,'Totaal per jr'!A:A,'Totaal per 10 jr'!A16,'Totaal per jr'!A:A,'Totaal per 10 jr'!B16)</f>
        <v>26666.666666666668</v>
      </c>
      <c r="AA16" s="8">
        <f>SUMIFS('Totaal per jr'!Z:Z,'Totaal per jr'!A:A,'Totaal per 10 jr'!A16,'Totaal per jr'!A:A,'Totaal per 10 jr'!B16)</f>
        <v>27428.571428571428</v>
      </c>
      <c r="AB16" s="8">
        <f>SUMIFS('Totaal per jr'!AA:AA,'Totaal per jr'!A:A,'Totaal per 10 jr'!A16,'Totaal per jr'!A:A,'Totaal per 10 jr'!B16)</f>
        <v>17615.234263130762</v>
      </c>
      <c r="AD16" s="8">
        <f>SUMIFS('Totaal per jr'!AC:AC,'Totaal per jr'!A:A,'Totaal per 10 jr'!A16,'Totaal per jr'!A:A,'Totaal per 10 jr'!B16)</f>
        <v>18328.118939883647</v>
      </c>
      <c r="AF16" s="8">
        <f>SUMIFS('Totaal per jr'!AE:AE,'Totaal per jr'!A:A,'Totaal per 10 jr'!A16,'Totaal per jr'!A:A,'Totaal per 10 jr'!B16)</f>
        <v>50813.666666666664</v>
      </c>
      <c r="AH16" s="51">
        <f>SUMIFS('Totaal per jr'!AG:AG,'Totaal per jr'!A:A,'Totaal per 10 jr'!A16,'Totaal per jr'!A:A,'Totaal per 10 jr'!B16)</f>
        <v>50813.666666666664</v>
      </c>
      <c r="AI16" s="52">
        <f>SUMIFS('Totaal per jr'!AH:AH,'Totaal per jr'!A:A,'Totaal per 10 jr'!A16,'Totaal per jr'!A:A,'Totaal per 10 jr'!B16)</f>
        <v>38157.234263130769</v>
      </c>
      <c r="AJ16" s="52">
        <f>SUMIFS('Totaal per jr'!AI:AI,'Totaal per jr'!A:A,'Totaal per 10 jr'!A16,'Totaal per jr'!A:A,'Totaal per 10 jr'!B16)</f>
        <v>9240</v>
      </c>
      <c r="AK16" s="52">
        <f>SUMIFS('Totaal per jr'!AJ:AJ,'Totaal per jr'!A:A,'Totaal per 10 jr'!A16,'Totaal per jr'!A:A,'Totaal per 10 jr'!B16)</f>
        <v>7954</v>
      </c>
      <c r="AL16" s="52">
        <f>SUMIFS('Totaal per jr'!AK:AK,'Totaal per jr'!A:A,'Totaal per 10 jr'!A16,'Totaal per jr'!A:A,'Totaal per 10 jr'!B16)</f>
        <v>10777</v>
      </c>
      <c r="AM16" s="52">
        <f>SUMIFS('Totaal per jr'!AL:AL,'Totaal per jr'!A:A,'Totaal per 10 jr'!A16,'Totaal per jr'!A:A,'Totaal per 10 jr'!B16)</f>
        <v>9195</v>
      </c>
      <c r="AN16" s="52">
        <f>SUMIFS('Totaal per jr'!AM:AM,'Totaal per jr'!A:A,'Totaal per 10 jr'!A16,'Totaal per jr'!A:A,'Totaal per 10 jr'!B16)</f>
        <v>0</v>
      </c>
      <c r="AO16" s="52">
        <f>SUMIFS('Totaal per jr'!AN:AN,'Totaal per jr'!A:A,'Totaal per 10 jr'!A16,'Totaal per jr'!A:A,'Totaal per 10 jr'!B16)</f>
        <v>0</v>
      </c>
      <c r="AP16" s="52">
        <f>SUMIFS('Totaal per jr'!AO:AO,'Totaal per jr'!A:A,'Totaal per 10 jr'!A16,'Totaal per jr'!A:A,'Totaal per 10 jr'!B16)</f>
        <v>30796.666666666668</v>
      </c>
      <c r="AQ16" s="52">
        <f>SUMIFS('Totaal per jr'!AP:AP,'Totaal per jr'!A:A,'Totaal per 10 jr'!A16,'Totaal per jr'!A:A,'Totaal per 10 jr'!B16)</f>
        <v>21008.234263130762</v>
      </c>
      <c r="AR16" s="78">
        <f t="shared" si="1"/>
        <v>0</v>
      </c>
      <c r="AS16" s="56">
        <f t="shared" si="0"/>
        <v>0</v>
      </c>
      <c r="AU16" s="8">
        <f>SUMIFS('Totaal per jr'!CG:CG,'Totaal per jr'!A:A,'Totaal per 10 jr'!A16,'Totaal per jr'!A:A,'Totaal per 10 jr'!B16)</f>
        <v>4457189.8489148319</v>
      </c>
      <c r="AV16" s="8">
        <f>SUMIFS('Totaal per jr'!CH:CH,'Totaal per jr'!A:A,'Totaal per 10 jr'!A16,'Totaal per jr'!A:A,'Totaal per 10 jr'!B16)</f>
        <v>5641542.7365578115</v>
      </c>
      <c r="AW16" s="8">
        <f>SUMIFS('Totaal per jr'!CP:CP,'Totaal per jr'!A:A,'Totaal per 10 jr'!A16,'Totaal per jr'!A:A,'Totaal per 10 jr'!B16)</f>
        <v>4457189.8489148319</v>
      </c>
      <c r="AX16" s="8">
        <f>SUMIFS('Totaal per jr'!CQ:CQ,'Totaal per jr'!A:A,'Totaal per 10 jr'!A16,'Totaal per jr'!A:A,'Totaal per 10 jr'!B16)</f>
        <v>5641542.7365578115</v>
      </c>
      <c r="AZ16" s="8">
        <f>SUMIFS('Totaal per jr'!BN:BN,'Totaal per jr'!A:A,'Totaal per 10 jr'!A16,'Totaal per jr'!A:A,'Totaal per 10 jr'!B16)</f>
        <v>460092.23455555557</v>
      </c>
      <c r="BA16" s="8">
        <f>SUMIFS('Totaal per jr'!BO:BO,'Totaal per jr'!A:A,'Totaal per 10 jr'!A16,'Totaal per jr'!A:A,'Totaal per 10 jr'!B16)</f>
        <v>578061.01466666674</v>
      </c>
      <c r="BB16" s="8">
        <f>SUMIFS('Totaal per jr'!BR:BR,'Totaal per jr'!A:A,'Totaal per 10 jr'!A16,'Totaal per jr'!A:A,'Totaal per 10 jr'!B16)</f>
        <v>1397719.6133809222</v>
      </c>
      <c r="BC16" s="8">
        <f>SUMIFS('Totaal per jr'!BS:BS,'Totaal per jr'!A:A,'Totaal per 10 jr'!A16,'Totaal per jr'!A:A,'Totaal per 10 jr'!B16)</f>
        <v>1726788.5934095238</v>
      </c>
      <c r="BD16" s="8">
        <f>SUMIFS('Totaal per jr'!BU:BU,'Totaal per jr'!A:A,'Totaal per 10 jr'!A16,'Totaal per jr'!A:A,'Totaal per 10 jr'!B16)</f>
        <v>937627.37882536661</v>
      </c>
      <c r="BE16" s="8">
        <f>SUMIFS('Totaal per jr'!BV:BV,'Totaal per jr'!A:A,'Totaal per 10 jr'!A16,'Totaal per jr'!A:A,'Totaal per 10 jr'!B16)</f>
        <v>1148727.5787428569</v>
      </c>
    </row>
    <row r="17" spans="1:57" x14ac:dyDescent="0.25">
      <c r="A17" t="s">
        <v>191</v>
      </c>
      <c r="B17" t="s">
        <v>200</v>
      </c>
      <c r="C17" s="8">
        <f>SUMIFS('Totaal per jr'!B:B,'Totaal per jr'!A:A,'Totaal per 10 jr'!A17,'Totaal per jr'!A:A,'Totaal per 10 jr'!B17)</f>
        <v>31324</v>
      </c>
      <c r="D17" s="8">
        <f>SUMIFS('Totaal per jr'!C:C,'Totaal per jr'!A:A,'Totaal per 10 jr'!A17,'Totaal per jr'!A:A,'Totaal per 10 jr'!B17)</f>
        <v>26583</v>
      </c>
      <c r="E17" s="8">
        <f>SUMIFS('Totaal per jr'!D:D,'Totaal per jr'!A:A,'Totaal per 10 jr'!A17,'Totaal per jr'!A:A,'Totaal per 10 jr'!B17)</f>
        <v>14887</v>
      </c>
      <c r="F17" s="8">
        <f>SUMIFS('Totaal per jr'!E:E,'Totaal per jr'!A:A,'Totaal per 10 jr'!A17,'Totaal per jr'!A:A,'Totaal per 10 jr'!B17)</f>
        <v>13130</v>
      </c>
      <c r="G17" s="8">
        <f>SUMIFS('Totaal per jr'!F:F,'Totaal per jr'!A:A,'Totaal per 10 jr'!A17,'Totaal per jr'!A:A,'Totaal per 10 jr'!B17)</f>
        <v>14585</v>
      </c>
      <c r="H17" s="8">
        <f>SUMIFS('Totaal per jr'!G:G,'Totaal per jr'!A:A,'Totaal per 10 jr'!A17,'Totaal per jr'!A:A,'Totaal per 10 jr'!B17)</f>
        <v>11932</v>
      </c>
      <c r="I17" s="8">
        <f>SUMIFS('Totaal per jr'!H:H,'Totaal per jr'!A:A,'Totaal per 10 jr'!A17,'Totaal per jr'!A:A,'Totaal per 10 jr'!B17)</f>
        <v>0</v>
      </c>
      <c r="J17" s="8">
        <f>SUMIFS('Totaal per jr'!I:I,'Totaal per jr'!A:A,'Totaal per 10 jr'!A17,'Totaal per jr'!A:A,'Totaal per 10 jr'!B17)</f>
        <v>0</v>
      </c>
      <c r="K17" s="8">
        <f>SUMIFS('Totaal per jr'!J:J,'Totaal per jr'!A:A,'Totaal per 10 jr'!A17,'Totaal per jr'!A:A,'Totaal per 10 jr'!B17)</f>
        <v>1852</v>
      </c>
      <c r="L17" s="8">
        <f>SUMIFS('Totaal per jr'!K:K,'Totaal per jr'!A:A,'Totaal per 10 jr'!A17,'Totaal per jr'!A:A,'Totaal per 10 jr'!B17)</f>
        <v>1521</v>
      </c>
      <c r="N17" s="8">
        <f>SUMIFS('Totaal per jr'!M:M,'Totaal per jr'!A:A,'Totaal per 10 jr'!A17,'Totaal per jr'!A:A,'Totaal per 10 jr'!B17)</f>
        <v>30841</v>
      </c>
      <c r="O17" s="8">
        <f>SUMIFS('Totaal per jr'!N:N,'Totaal per jr'!A:A,'Totaal per 10 jr'!A17,'Totaal per jr'!A:A,'Totaal per 10 jr'!B17)</f>
        <v>26157</v>
      </c>
      <c r="P17" s="8">
        <f>SUMIFS('Totaal per jr'!O:O,'Totaal per jr'!A:A,'Totaal per 10 jr'!A17,'Totaal per jr'!A:A,'Totaal per 10 jr'!B17)</f>
        <v>14728</v>
      </c>
      <c r="Q17" s="8">
        <f>SUMIFS('Totaal per jr'!P:P,'Totaal per jr'!A:A,'Totaal per 10 jr'!A17,'Totaal per jr'!A:A,'Totaal per 10 jr'!B17)</f>
        <v>12981</v>
      </c>
      <c r="R17" s="8">
        <f>SUMIFS('Totaal per jr'!Q:Q,'Totaal per jr'!A:A,'Totaal per 10 jr'!A17,'Totaal per jr'!A:A,'Totaal per 10 jr'!B17)</f>
        <v>14424</v>
      </c>
      <c r="S17" s="8">
        <f>SUMIFS('Totaal per jr'!R:R,'Totaal per jr'!A:A,'Totaal per 10 jr'!A17,'Totaal per jr'!A:A,'Totaal per 10 jr'!B17)</f>
        <v>11787</v>
      </c>
      <c r="T17" s="8">
        <f>SUMIFS('Totaal per jr'!S:S,'Totaal per jr'!A:A,'Totaal per 10 jr'!A17,'Totaal per jr'!A:A,'Totaal per 10 jr'!B17)</f>
        <v>0</v>
      </c>
      <c r="U17" s="8">
        <f>SUMIFS('Totaal per jr'!T:T,'Totaal per jr'!A:A,'Totaal per 10 jr'!A17,'Totaal per jr'!A:A,'Totaal per 10 jr'!B17)</f>
        <v>0</v>
      </c>
      <c r="V17" s="8">
        <f>SUMIFS('Totaal per jr'!U:U,'Totaal per jr'!A:A,'Totaal per 10 jr'!A17,'Totaal per jr'!A:A,'Totaal per 10 jr'!B17)</f>
        <v>1689</v>
      </c>
      <c r="W17" s="8">
        <f>SUMIFS('Totaal per jr'!V:V,'Totaal per jr'!A:A,'Totaal per 10 jr'!A17,'Totaal per jr'!A:A,'Totaal per 10 jr'!B17)</f>
        <v>1389</v>
      </c>
      <c r="Y17" s="8">
        <f>SUMIFS('Totaal per jr'!X:X,'Totaal per jr'!A:A,'Totaal per 10 jr'!A17,'Totaal per jr'!A:A,'Totaal per 10 jr'!B17)</f>
        <v>8333.3333333333321</v>
      </c>
      <c r="AA17" s="8">
        <f>SUMIFS('Totaal per jr'!Z:Z,'Totaal per jr'!A:A,'Totaal per 10 jr'!A17,'Totaal per jr'!A:A,'Totaal per 10 jr'!B17)</f>
        <v>8571.4285714285725</v>
      </c>
      <c r="AB17" s="8">
        <f>SUMIFS('Totaal per jr'!AA:AA,'Totaal per jr'!A:A,'Totaal per 10 jr'!A17,'Totaal per jr'!A:A,'Totaal per 10 jr'!B17)</f>
        <v>5382.9780305129225</v>
      </c>
      <c r="AD17" s="8">
        <f>SUMIFS('Totaal per jr'!AC:AC,'Totaal per jr'!A:A,'Totaal per 10 jr'!A17,'Totaal per jr'!A:A,'Totaal per 10 jr'!B17)</f>
        <v>5727.5371687136394</v>
      </c>
      <c r="AF17" s="8">
        <f>SUMIFS('Totaal per jr'!AE:AE,'Totaal per jr'!A:A,'Totaal per 10 jr'!A17,'Totaal per jr'!A:A,'Totaal per 10 jr'!B17)</f>
        <v>39174.333333333336</v>
      </c>
      <c r="AH17" s="51">
        <f>SUMIFS('Totaal per jr'!AG:AG,'Totaal per jr'!A:A,'Totaal per 10 jr'!A17,'Totaal per jr'!A:A,'Totaal per 10 jr'!B17)</f>
        <v>39174.333333333336</v>
      </c>
      <c r="AI17" s="52">
        <f>SUMIFS('Totaal per jr'!AH:AH,'Totaal per jr'!A:A,'Totaal per 10 jr'!A17,'Totaal per jr'!A:A,'Totaal per 10 jr'!B17)</f>
        <v>31539.978030512921</v>
      </c>
      <c r="AJ17" s="52">
        <f>SUMIFS('Totaal per jr'!AI:AI,'Totaal per jr'!A:A,'Totaal per 10 jr'!A17,'Totaal per jr'!A:A,'Totaal per 10 jr'!B17)</f>
        <v>14728</v>
      </c>
      <c r="AK17" s="52">
        <f>SUMIFS('Totaal per jr'!AJ:AJ,'Totaal per jr'!A:A,'Totaal per 10 jr'!A17,'Totaal per jr'!A:A,'Totaal per 10 jr'!B17)</f>
        <v>12981</v>
      </c>
      <c r="AL17" s="52">
        <f>SUMIFS('Totaal per jr'!AK:AK,'Totaal per jr'!A:A,'Totaal per 10 jr'!A17,'Totaal per jr'!A:A,'Totaal per 10 jr'!B17)</f>
        <v>14424</v>
      </c>
      <c r="AM17" s="52">
        <f>SUMIFS('Totaal per jr'!AL:AL,'Totaal per jr'!A:A,'Totaal per 10 jr'!A17,'Totaal per jr'!A:A,'Totaal per 10 jr'!B17)</f>
        <v>11787</v>
      </c>
      <c r="AN17" s="52">
        <f>SUMIFS('Totaal per jr'!AM:AM,'Totaal per jr'!A:A,'Totaal per 10 jr'!A17,'Totaal per jr'!A:A,'Totaal per 10 jr'!B17)</f>
        <v>0</v>
      </c>
      <c r="AO17" s="52">
        <f>SUMIFS('Totaal per jr'!AN:AN,'Totaal per jr'!A:A,'Totaal per 10 jr'!A17,'Totaal per jr'!A:A,'Totaal per 10 jr'!B17)</f>
        <v>0</v>
      </c>
      <c r="AP17" s="52">
        <f>SUMIFS('Totaal per jr'!AO:AO,'Totaal per jr'!A:A,'Totaal per 10 jr'!A17,'Totaal per jr'!A:A,'Totaal per 10 jr'!B17)</f>
        <v>10022.333333333336</v>
      </c>
      <c r="AQ17" s="52">
        <f>SUMIFS('Totaal per jr'!AP:AP,'Totaal per jr'!A:A,'Totaal per 10 jr'!A17,'Totaal per jr'!A:A,'Totaal per 10 jr'!B17)</f>
        <v>6771.9780305129225</v>
      </c>
      <c r="AR17" s="78">
        <f t="shared" si="1"/>
        <v>0</v>
      </c>
      <c r="AS17" s="56">
        <f t="shared" si="0"/>
        <v>0</v>
      </c>
      <c r="AU17" s="8">
        <f>SUMIFS('Totaal per jr'!CG:CG,'Totaal per jr'!A:A,'Totaal per 10 jr'!A17,'Totaal per jr'!A:A,'Totaal per 10 jr'!B17)</f>
        <v>3108057.9824667298</v>
      </c>
      <c r="AV17" s="8">
        <f>SUMIFS('Totaal per jr'!CH:CH,'Totaal per jr'!A:A,'Totaal per 10 jr'!A17,'Totaal per jr'!A:A,'Totaal per 10 jr'!B17)</f>
        <v>4065896.3375795381</v>
      </c>
      <c r="AW17" s="8">
        <f>SUMIFS('Totaal per jr'!CP:CP,'Totaal per jr'!A:A,'Totaal per 10 jr'!A17,'Totaal per jr'!A:A,'Totaal per 10 jr'!B17)</f>
        <v>3108057.9824667298</v>
      </c>
      <c r="AX17" s="8">
        <f>SUMIFS('Totaal per jr'!CQ:CQ,'Totaal per jr'!A:A,'Totaal per 10 jr'!A17,'Totaal per jr'!A:A,'Totaal per 10 jr'!B17)</f>
        <v>4065896.3375795381</v>
      </c>
      <c r="AZ17" s="8">
        <f>SUMIFS('Totaal per jr'!BN:BN,'Totaal per jr'!A:A,'Totaal per 10 jr'!A17,'Totaal per jr'!A:A,'Totaal per 10 jr'!B17)</f>
        <v>1051198.1135333334</v>
      </c>
      <c r="BA17" s="8">
        <f>SUMIFS('Totaal per jr'!BO:BO,'Totaal per jr'!A:A,'Totaal per 10 jr'!A17,'Totaal per jr'!A:A,'Totaal per 10 jr'!B17)</f>
        <v>1038464.9901999999</v>
      </c>
      <c r="BB17" s="8">
        <f>SUMIFS('Totaal per jr'!BR:BR,'Totaal per jr'!A:A,'Totaal per 10 jr'!A17,'Totaal per jr'!A:A,'Totaal per 10 jr'!B17)</f>
        <v>2467900.2072780044</v>
      </c>
      <c r="BC17" s="8">
        <f>SUMIFS('Totaal per jr'!BS:BS,'Totaal per jr'!A:A,'Totaal per 10 jr'!A17,'Totaal per jr'!A:A,'Totaal per 10 jr'!B17)</f>
        <v>2371915.613051157</v>
      </c>
      <c r="BD17" s="8">
        <f>SUMIFS('Totaal per jr'!BU:BU,'Totaal per jr'!A:A,'Totaal per 10 jr'!A17,'Totaal per jr'!A:A,'Totaal per 10 jr'!B17)</f>
        <v>1416702.0937446712</v>
      </c>
      <c r="BE17" s="8">
        <f>SUMIFS('Totaal per jr'!BV:BV,'Totaal per jr'!A:A,'Totaal per 10 jr'!A17,'Totaal per jr'!A:A,'Totaal per 10 jr'!B17)</f>
        <v>1333450.6228511569</v>
      </c>
    </row>
    <row r="18" spans="1:57" x14ac:dyDescent="0.25">
      <c r="A18" t="s">
        <v>192</v>
      </c>
      <c r="B18" t="s">
        <v>201</v>
      </c>
      <c r="C18" s="8">
        <f>SUMIFS('Totaal per jr'!B:B,'Totaal per jr'!A:A,'Totaal per 10 jr'!A18,'Totaal per jr'!A:A,'Totaal per 10 jr'!B18)</f>
        <v>30958</v>
      </c>
      <c r="D18" s="8">
        <f>SUMIFS('Totaal per jr'!C:C,'Totaal per jr'!A:A,'Totaal per 10 jr'!A18,'Totaal per jr'!A:A,'Totaal per 10 jr'!B18)</f>
        <v>25275</v>
      </c>
      <c r="E18" s="8">
        <f>SUMIFS('Totaal per jr'!D:D,'Totaal per jr'!A:A,'Totaal per 10 jr'!A18,'Totaal per jr'!A:A,'Totaal per 10 jr'!B18)</f>
        <v>3263</v>
      </c>
      <c r="F18" s="8">
        <f>SUMIFS('Totaal per jr'!E:E,'Totaal per jr'!A:A,'Totaal per 10 jr'!A18,'Totaal per jr'!A:A,'Totaal per 10 jr'!B18)</f>
        <v>3005</v>
      </c>
      <c r="G18" s="8">
        <f>SUMIFS('Totaal per jr'!F:F,'Totaal per jr'!A:A,'Totaal per 10 jr'!A18,'Totaal per jr'!A:A,'Totaal per 10 jr'!B18)</f>
        <v>27483</v>
      </c>
      <c r="H18" s="8">
        <f>SUMIFS('Totaal per jr'!G:G,'Totaal per jr'!A:A,'Totaal per 10 jr'!A18,'Totaal per jr'!A:A,'Totaal per 10 jr'!B18)</f>
        <v>22100</v>
      </c>
      <c r="I18" s="8">
        <f>SUMIFS('Totaal per jr'!H:H,'Totaal per jr'!A:A,'Totaal per 10 jr'!A18,'Totaal per jr'!A:A,'Totaal per 10 jr'!B18)</f>
        <v>0</v>
      </c>
      <c r="J18" s="8">
        <f>SUMIFS('Totaal per jr'!I:I,'Totaal per jr'!A:A,'Totaal per 10 jr'!A18,'Totaal per jr'!A:A,'Totaal per 10 jr'!B18)</f>
        <v>0</v>
      </c>
      <c r="K18" s="8">
        <f>SUMIFS('Totaal per jr'!J:J,'Totaal per jr'!A:A,'Totaal per 10 jr'!A18,'Totaal per jr'!A:A,'Totaal per 10 jr'!B18)</f>
        <v>212</v>
      </c>
      <c r="L18" s="8">
        <f>SUMIFS('Totaal per jr'!K:K,'Totaal per jr'!A:A,'Totaal per 10 jr'!A18,'Totaal per jr'!A:A,'Totaal per 10 jr'!B18)</f>
        <v>170</v>
      </c>
      <c r="N18" s="8">
        <f>SUMIFS('Totaal per jr'!M:M,'Totaal per jr'!A:A,'Totaal per 10 jr'!A18,'Totaal per jr'!A:A,'Totaal per 10 jr'!B18)</f>
        <v>26466</v>
      </c>
      <c r="O18" s="8">
        <f>SUMIFS('Totaal per jr'!N:N,'Totaal per jr'!A:A,'Totaal per 10 jr'!A18,'Totaal per jr'!A:A,'Totaal per 10 jr'!B18)</f>
        <v>21435</v>
      </c>
      <c r="P18" s="8">
        <f>SUMIFS('Totaal per jr'!O:O,'Totaal per jr'!A:A,'Totaal per 10 jr'!A18,'Totaal per jr'!A:A,'Totaal per 10 jr'!B18)</f>
        <v>1657</v>
      </c>
      <c r="Q18" s="8">
        <f>SUMIFS('Totaal per jr'!P:P,'Totaal per jr'!A:A,'Totaal per 10 jr'!A18,'Totaal per jr'!A:A,'Totaal per 10 jr'!B18)</f>
        <v>1466</v>
      </c>
      <c r="R18" s="8">
        <f>SUMIFS('Totaal per jr'!Q:Q,'Totaal per jr'!A:A,'Totaal per 10 jr'!A18,'Totaal per jr'!A:A,'Totaal per 10 jr'!B18)</f>
        <v>24586</v>
      </c>
      <c r="S18" s="8">
        <f>SUMIFS('Totaal per jr'!R:R,'Totaal per jr'!A:A,'Totaal per 10 jr'!A18,'Totaal per jr'!A:A,'Totaal per 10 jr'!B18)</f>
        <v>19789</v>
      </c>
      <c r="T18" s="8">
        <f>SUMIFS('Totaal per jr'!S:S,'Totaal per jr'!A:A,'Totaal per 10 jr'!A18,'Totaal per jr'!A:A,'Totaal per 10 jr'!B18)</f>
        <v>0</v>
      </c>
      <c r="U18" s="8">
        <f>SUMIFS('Totaal per jr'!T:T,'Totaal per jr'!A:A,'Totaal per 10 jr'!A18,'Totaal per jr'!A:A,'Totaal per 10 jr'!B18)</f>
        <v>0</v>
      </c>
      <c r="V18" s="8">
        <f>SUMIFS('Totaal per jr'!U:U,'Totaal per jr'!A:A,'Totaal per 10 jr'!A18,'Totaal per jr'!A:A,'Totaal per 10 jr'!B18)</f>
        <v>223</v>
      </c>
      <c r="W18" s="8">
        <f>SUMIFS('Totaal per jr'!V:V,'Totaal per jr'!A:A,'Totaal per 10 jr'!A18,'Totaal per jr'!A:A,'Totaal per 10 jr'!B18)</f>
        <v>180</v>
      </c>
      <c r="Y18" s="8">
        <f>SUMIFS('Totaal per jr'!X:X,'Totaal per jr'!A:A,'Totaal per 10 jr'!A18,'Totaal per jr'!A:A,'Totaal per 10 jr'!B18)</f>
        <v>333.33333333333337</v>
      </c>
      <c r="AA18" s="8">
        <f>SUMIFS('Totaal per jr'!Z:Z,'Totaal per jr'!A:A,'Totaal per 10 jr'!A18,'Totaal per jr'!A:A,'Totaal per 10 jr'!B18)</f>
        <v>342.85714285714283</v>
      </c>
      <c r="AB18" s="8">
        <f>SUMIFS('Totaal per jr'!AA:AA,'Totaal per jr'!A:A,'Totaal per 10 jr'!A18,'Totaal per jr'!A:A,'Totaal per 10 jr'!B18)</f>
        <v>222.737556561086</v>
      </c>
      <c r="AD18" s="8">
        <f>SUMIFS('Totaal per jr'!AC:AC,'Totaal per jr'!A:A,'Totaal per 10 jr'!A18,'Totaal per jr'!A:A,'Totaal per 10 jr'!B18)</f>
        <v>229.10148674854557</v>
      </c>
      <c r="AF18" s="8">
        <f>SUMIFS('Totaal per jr'!AE:AE,'Totaal per jr'!A:A,'Totaal per 10 jr'!A18,'Totaal per jr'!A:A,'Totaal per 10 jr'!B18)</f>
        <v>26799.333333333332</v>
      </c>
      <c r="AH18" s="51">
        <f>SUMIFS('Totaal per jr'!AG:AG,'Totaal per jr'!A:A,'Totaal per 10 jr'!A18,'Totaal per jr'!A:A,'Totaal per 10 jr'!B18)</f>
        <v>31291.333333333332</v>
      </c>
      <c r="AI18" s="52">
        <f>SUMIFS('Totaal per jr'!AH:AH,'Totaal per jr'!A:A,'Totaal per 10 jr'!A18,'Totaal per jr'!A:A,'Totaal per 10 jr'!B18)</f>
        <v>25497.737556561086</v>
      </c>
      <c r="AJ18" s="52">
        <f>SUMIFS('Totaal per jr'!AI:AI,'Totaal per jr'!A:A,'Totaal per 10 jr'!A18,'Totaal per jr'!A:A,'Totaal per 10 jr'!B18)</f>
        <v>3263</v>
      </c>
      <c r="AK18" s="52">
        <f>SUMIFS('Totaal per jr'!AJ:AJ,'Totaal per jr'!A:A,'Totaal per 10 jr'!A18,'Totaal per jr'!A:A,'Totaal per 10 jr'!B18)</f>
        <v>3005</v>
      </c>
      <c r="AL18" s="52">
        <f>SUMIFS('Totaal per jr'!AK:AK,'Totaal per jr'!A:A,'Totaal per 10 jr'!A18,'Totaal per jr'!A:A,'Totaal per 10 jr'!B18)</f>
        <v>27483</v>
      </c>
      <c r="AM18" s="52">
        <f>SUMIFS('Totaal per jr'!AL:AL,'Totaal per jr'!A:A,'Totaal per 10 jr'!A18,'Totaal per jr'!A:A,'Totaal per 10 jr'!B18)</f>
        <v>22100</v>
      </c>
      <c r="AN18" s="52">
        <f>SUMIFS('Totaal per jr'!AM:AM,'Totaal per jr'!A:A,'Totaal per 10 jr'!A18,'Totaal per jr'!A:A,'Totaal per 10 jr'!B18)</f>
        <v>0</v>
      </c>
      <c r="AO18" s="52">
        <f>SUMIFS('Totaal per jr'!AN:AN,'Totaal per jr'!A:A,'Totaal per 10 jr'!A18,'Totaal per jr'!A:A,'Totaal per 10 jr'!B18)</f>
        <v>0</v>
      </c>
      <c r="AP18" s="52">
        <f>SUMIFS('Totaal per jr'!AO:AO,'Totaal per jr'!A:A,'Totaal per 10 jr'!A18,'Totaal per jr'!A:A,'Totaal per 10 jr'!B18)</f>
        <v>545.33333333333337</v>
      </c>
      <c r="AQ18" s="52">
        <f>SUMIFS('Totaal per jr'!AP:AP,'Totaal per jr'!A:A,'Totaal per 10 jr'!A18,'Totaal per jr'!A:A,'Totaal per 10 jr'!B18)</f>
        <v>392.73755656108597</v>
      </c>
      <c r="AR18" s="78">
        <f t="shared" si="1"/>
        <v>-1.2505552149377763E-12</v>
      </c>
      <c r="AS18" s="56">
        <f t="shared" si="0"/>
        <v>-4.5474735088646412E-13</v>
      </c>
      <c r="AU18" s="8">
        <f>SUMIFS('Totaal per jr'!CG:CG,'Totaal per jr'!A:A,'Totaal per 10 jr'!A18,'Totaal per jr'!A:A,'Totaal per 10 jr'!B18)</f>
        <v>2407009.3775442606</v>
      </c>
      <c r="AV18" s="8">
        <f>SUMIFS('Totaal per jr'!CH:CH,'Totaal per jr'!A:A,'Totaal per 10 jr'!A18,'Totaal per jr'!A:A,'Totaal per 10 jr'!B18)</f>
        <v>2795980.1257795119</v>
      </c>
      <c r="AW18" s="8">
        <f>SUMIFS('Totaal per jr'!CP:CP,'Totaal per jr'!A:A,'Totaal per 10 jr'!A18,'Totaal per jr'!A:A,'Totaal per 10 jr'!B18)</f>
        <v>2407009.3775442606</v>
      </c>
      <c r="AX18" s="8">
        <f>SUMIFS('Totaal per jr'!CQ:CQ,'Totaal per jr'!A:A,'Totaal per 10 jr'!A18,'Totaal per jr'!A:A,'Totaal per 10 jr'!B18)</f>
        <v>2795980.1257795119</v>
      </c>
      <c r="AZ18" s="8">
        <f>SUMIFS('Totaal per jr'!BN:BN,'Totaal per jr'!A:A,'Totaal per 10 jr'!A18,'Totaal per jr'!A:A,'Totaal per 10 jr'!B18)</f>
        <v>260212.28566666663</v>
      </c>
      <c r="BA18" s="8">
        <f>SUMIFS('Totaal per jr'!BO:BO,'Totaal per jr'!A:A,'Totaal per 10 jr'!A18,'Totaal per jr'!A:A,'Totaal per 10 jr'!B18)</f>
        <v>2178008.967007936</v>
      </c>
      <c r="BB18" s="8">
        <f>SUMIFS('Totaal per jr'!BR:BR,'Totaal per jr'!A:A,'Totaal per 10 jr'!A18,'Totaal per jr'!A:A,'Totaal per 10 jr'!B18)</f>
        <v>579393.56934867671</v>
      </c>
      <c r="BC18" s="8">
        <f>SUMIFS('Totaal per jr'!BS:BS,'Totaal per jr'!A:A,'Totaal per 10 jr'!A18,'Totaal per jr'!A:A,'Totaal per 10 jr'!B18)</f>
        <v>4315032.8083232027</v>
      </c>
      <c r="BD18" s="8">
        <f>SUMIFS('Totaal per jr'!BU:BU,'Totaal per jr'!A:A,'Totaal per 10 jr'!A18,'Totaal per jr'!A:A,'Totaal per 10 jr'!B18)</f>
        <v>319181.28368201008</v>
      </c>
      <c r="BE18" s="8">
        <f>SUMIFS('Totaal per jr'!BV:BV,'Totaal per jr'!A:A,'Totaal per 10 jr'!A18,'Totaal per jr'!A:A,'Totaal per 10 jr'!B18)</f>
        <v>2137023.8413152657</v>
      </c>
    </row>
    <row r="19" spans="1:57" x14ac:dyDescent="0.25">
      <c r="A19" t="s">
        <v>193</v>
      </c>
      <c r="B19" t="s">
        <v>202</v>
      </c>
      <c r="C19" s="8">
        <f>SUMIFS('Totaal per jr'!B:B,'Totaal per jr'!A:A,'Totaal per 10 jr'!A19,'Totaal per jr'!A:A,'Totaal per 10 jr'!B19)</f>
        <v>35134</v>
      </c>
      <c r="D19" s="8">
        <f>SUMIFS('Totaal per jr'!C:C,'Totaal per jr'!A:A,'Totaal per 10 jr'!A19,'Totaal per jr'!A:A,'Totaal per 10 jr'!B19)</f>
        <v>31505</v>
      </c>
      <c r="E19" s="8">
        <f>SUMIFS('Totaal per jr'!D:D,'Totaal per jr'!A:A,'Totaal per 10 jr'!A19,'Totaal per jr'!A:A,'Totaal per 10 jr'!B19)</f>
        <v>3250</v>
      </c>
      <c r="F19" s="8">
        <f>SUMIFS('Totaal per jr'!E:E,'Totaal per jr'!A:A,'Totaal per 10 jr'!A19,'Totaal per jr'!A:A,'Totaal per 10 jr'!B19)</f>
        <v>2906</v>
      </c>
      <c r="G19" s="8">
        <f>SUMIFS('Totaal per jr'!F:F,'Totaal per jr'!A:A,'Totaal per 10 jr'!A19,'Totaal per jr'!A:A,'Totaal per 10 jr'!B19)</f>
        <v>31884</v>
      </c>
      <c r="H19" s="8">
        <f>SUMIFS('Totaal per jr'!G:G,'Totaal per jr'!A:A,'Totaal per 10 jr'!A19,'Totaal per jr'!A:A,'Totaal per 10 jr'!B19)</f>
        <v>28599</v>
      </c>
      <c r="I19" s="8">
        <f>SUMIFS('Totaal per jr'!H:H,'Totaal per jr'!A:A,'Totaal per 10 jr'!A19,'Totaal per jr'!A:A,'Totaal per 10 jr'!B19)</f>
        <v>0</v>
      </c>
      <c r="J19" s="8">
        <f>SUMIFS('Totaal per jr'!I:I,'Totaal per jr'!A:A,'Totaal per 10 jr'!A19,'Totaal per jr'!A:A,'Totaal per 10 jr'!B19)</f>
        <v>0</v>
      </c>
      <c r="K19" s="8">
        <f>SUMIFS('Totaal per jr'!J:J,'Totaal per jr'!A:A,'Totaal per 10 jr'!A19,'Totaal per jr'!A:A,'Totaal per 10 jr'!B19)</f>
        <v>0</v>
      </c>
      <c r="L19" s="8">
        <f>SUMIFS('Totaal per jr'!K:K,'Totaal per jr'!A:A,'Totaal per 10 jr'!A19,'Totaal per jr'!A:A,'Totaal per 10 jr'!B19)</f>
        <v>0</v>
      </c>
      <c r="N19" s="8">
        <f>SUMIFS('Totaal per jr'!M:M,'Totaal per jr'!A:A,'Totaal per 10 jr'!A19,'Totaal per jr'!A:A,'Totaal per 10 jr'!B19)</f>
        <v>32113</v>
      </c>
      <c r="O19" s="8">
        <f>SUMIFS('Totaal per jr'!N:N,'Totaal per jr'!A:A,'Totaal per 10 jr'!A19,'Totaal per jr'!A:A,'Totaal per 10 jr'!B19)</f>
        <v>28735</v>
      </c>
      <c r="P19" s="8">
        <f>SUMIFS('Totaal per jr'!O:O,'Totaal per jr'!A:A,'Totaal per 10 jr'!A19,'Totaal per jr'!A:A,'Totaal per 10 jr'!B19)</f>
        <v>3052</v>
      </c>
      <c r="Q19" s="8">
        <f>SUMIFS('Totaal per jr'!P:P,'Totaal per jr'!A:A,'Totaal per 10 jr'!A19,'Totaal per jr'!A:A,'Totaal per 10 jr'!B19)</f>
        <v>2722</v>
      </c>
      <c r="R19" s="8">
        <f>SUMIFS('Totaal per jr'!Q:Q,'Totaal per jr'!A:A,'Totaal per 10 jr'!A19,'Totaal per jr'!A:A,'Totaal per 10 jr'!B19)</f>
        <v>29061</v>
      </c>
      <c r="S19" s="8">
        <f>SUMIFS('Totaal per jr'!R:R,'Totaal per jr'!A:A,'Totaal per 10 jr'!A19,'Totaal per jr'!A:A,'Totaal per 10 jr'!B19)</f>
        <v>26013</v>
      </c>
      <c r="T19" s="8">
        <f>SUMIFS('Totaal per jr'!S:S,'Totaal per jr'!A:A,'Totaal per 10 jr'!A19,'Totaal per jr'!A:A,'Totaal per 10 jr'!B19)</f>
        <v>0</v>
      </c>
      <c r="U19" s="8">
        <f>SUMIFS('Totaal per jr'!T:T,'Totaal per jr'!A:A,'Totaal per 10 jr'!A19,'Totaal per jr'!A:A,'Totaal per 10 jr'!B19)</f>
        <v>0</v>
      </c>
      <c r="V19" s="8">
        <f>SUMIFS('Totaal per jr'!U:U,'Totaal per jr'!A:A,'Totaal per 10 jr'!A19,'Totaal per jr'!A:A,'Totaal per 10 jr'!B19)</f>
        <v>0</v>
      </c>
      <c r="W19" s="8">
        <f>SUMIFS('Totaal per jr'!V:V,'Totaal per jr'!A:A,'Totaal per 10 jr'!A19,'Totaal per jr'!A:A,'Totaal per 10 jr'!B19)</f>
        <v>0</v>
      </c>
      <c r="AA19" s="8">
        <f>SUMIFS('Totaal per jr'!Z:Z,'Totaal per jr'!A:A,'Totaal per 10 jr'!A19,'Totaal per jr'!A:A,'Totaal per 10 jr'!B19)</f>
        <v>0</v>
      </c>
      <c r="AB19" s="8">
        <f>SUMIFS('Totaal per jr'!AA:AA,'Totaal per jr'!A:A,'Totaal per 10 jr'!A19,'Totaal per jr'!A:A,'Totaal per 10 jr'!B19)</f>
        <v>0</v>
      </c>
      <c r="AD19" s="8">
        <f>SUMIFS('Totaal per jr'!AC:AC,'Totaal per jr'!A:A,'Totaal per 10 jr'!A19,'Totaal per jr'!A:A,'Totaal per 10 jr'!B19)</f>
        <v>0</v>
      </c>
      <c r="AF19" s="8">
        <f>SUMIFS('Totaal per jr'!AE:AE,'Totaal per jr'!A:A,'Totaal per 10 jr'!A19,'Totaal per jr'!A:A,'Totaal per 10 jr'!B19)</f>
        <v>32113</v>
      </c>
      <c r="AH19" s="51">
        <f>SUMIFS('Totaal per jr'!AG:AG,'Totaal per jr'!A:A,'Totaal per 10 jr'!A19,'Totaal per jr'!A:A,'Totaal per 10 jr'!B19)</f>
        <v>35134</v>
      </c>
      <c r="AI19" s="52">
        <f>SUMIFS('Totaal per jr'!AH:AH,'Totaal per jr'!A:A,'Totaal per 10 jr'!A19,'Totaal per jr'!A:A,'Totaal per 10 jr'!B19)</f>
        <v>31505</v>
      </c>
      <c r="AJ19" s="52">
        <f>SUMIFS('Totaal per jr'!AI:AI,'Totaal per jr'!A:A,'Totaal per 10 jr'!A19,'Totaal per jr'!A:A,'Totaal per 10 jr'!B19)</f>
        <v>3250</v>
      </c>
      <c r="AK19" s="52">
        <f>SUMIFS('Totaal per jr'!AJ:AJ,'Totaal per jr'!A:A,'Totaal per 10 jr'!A19,'Totaal per jr'!A:A,'Totaal per 10 jr'!B19)</f>
        <v>2906</v>
      </c>
      <c r="AL19" s="52">
        <f>SUMIFS('Totaal per jr'!AK:AK,'Totaal per jr'!A:A,'Totaal per 10 jr'!A19,'Totaal per jr'!A:A,'Totaal per 10 jr'!B19)</f>
        <v>31884</v>
      </c>
      <c r="AM19" s="52">
        <f>SUMIFS('Totaal per jr'!AL:AL,'Totaal per jr'!A:A,'Totaal per 10 jr'!A19,'Totaal per jr'!A:A,'Totaal per 10 jr'!B19)</f>
        <v>28599</v>
      </c>
      <c r="AN19" s="52">
        <f>SUMIFS('Totaal per jr'!AM:AM,'Totaal per jr'!A:A,'Totaal per 10 jr'!A19,'Totaal per jr'!A:A,'Totaal per 10 jr'!B19)</f>
        <v>0</v>
      </c>
      <c r="AO19" s="52">
        <f>SUMIFS('Totaal per jr'!AN:AN,'Totaal per jr'!A:A,'Totaal per 10 jr'!A19,'Totaal per jr'!A:A,'Totaal per 10 jr'!B19)</f>
        <v>0</v>
      </c>
      <c r="AP19" s="52">
        <f>SUMIFS('Totaal per jr'!AO:AO,'Totaal per jr'!A:A,'Totaal per 10 jr'!A19,'Totaal per jr'!A:A,'Totaal per 10 jr'!B19)</f>
        <v>0</v>
      </c>
      <c r="AQ19" s="52">
        <f>SUMIFS('Totaal per jr'!AP:AP,'Totaal per jr'!A:A,'Totaal per 10 jr'!A19,'Totaal per jr'!A:A,'Totaal per 10 jr'!B19)</f>
        <v>0</v>
      </c>
      <c r="AR19" s="78">
        <f t="shared" si="1"/>
        <v>0</v>
      </c>
      <c r="AS19" s="56">
        <f t="shared" si="0"/>
        <v>0</v>
      </c>
      <c r="AU19" s="8">
        <f>SUMIFS('Totaal per jr'!CG:CG,'Totaal per jr'!A:A,'Totaal per 10 jr'!A19,'Totaal per jr'!A:A,'Totaal per 10 jr'!B19)</f>
        <v>3386511.7710264507</v>
      </c>
      <c r="AV19" s="8">
        <f>SUMIFS('Totaal per jr'!CH:CH,'Totaal per jr'!A:A,'Totaal per 10 jr'!A19,'Totaal per jr'!A:A,'Totaal per 10 jr'!B19)</f>
        <v>3637472.2910976778</v>
      </c>
      <c r="AW19" s="8">
        <f>SUMIFS('Totaal per jr'!CP:CP,'Totaal per jr'!A:A,'Totaal per 10 jr'!A19,'Totaal per jr'!A:A,'Totaal per 10 jr'!B19)</f>
        <v>3386511.7710264507</v>
      </c>
      <c r="AX19" s="8">
        <f>SUMIFS('Totaal per jr'!CQ:CQ,'Totaal per jr'!A:A,'Totaal per 10 jr'!A19,'Totaal per jr'!A:A,'Totaal per 10 jr'!B19)</f>
        <v>3637472.2910976778</v>
      </c>
      <c r="AZ19" s="8">
        <f>SUMIFS('Totaal per jr'!BN:BN,'Totaal per jr'!A:A,'Totaal per 10 jr'!A19,'Totaal per jr'!A:A,'Totaal per 10 jr'!B19)</f>
        <v>243699.24367037034</v>
      </c>
      <c r="BA19" s="8">
        <f>SUMIFS('Totaal per jr'!BO:BO,'Totaal per jr'!A:A,'Totaal per 10 jr'!A19,'Totaal per jr'!A:A,'Totaal per 10 jr'!B19)</f>
        <v>2370036.9687243383</v>
      </c>
      <c r="BB19" s="8">
        <f>SUMIFS('Totaal per jr'!BR:BR,'Totaal per jr'!A:A,'Totaal per 10 jr'!A19,'Totaal per jr'!A:A,'Totaal per 10 jr'!B19)</f>
        <v>560257.42666666664</v>
      </c>
      <c r="BC19" s="8">
        <f>SUMIFS('Totaal per jr'!BS:BS,'Totaal per jr'!A:A,'Totaal per 10 jr'!A19,'Totaal per jr'!A:A,'Totaal per 10 jr'!B19)</f>
        <v>5632377.4955357146</v>
      </c>
      <c r="BD19" s="8">
        <f>SUMIFS('Totaal per jr'!BU:BU,'Totaal per jr'!A:A,'Totaal per 10 jr'!A19,'Totaal per jr'!A:A,'Totaal per 10 jr'!B19)</f>
        <v>316558.18299629632</v>
      </c>
      <c r="BE19" s="8">
        <f>SUMIFS('Totaal per jr'!BV:BV,'Totaal per jr'!A:A,'Totaal per 10 jr'!A19,'Totaal per jr'!A:A,'Totaal per 10 jr'!B19)</f>
        <v>3262340.5268113753</v>
      </c>
    </row>
    <row r="20" spans="1:57" x14ac:dyDescent="0.25">
      <c r="A20" t="s">
        <v>194</v>
      </c>
      <c r="B20" t="s">
        <v>203</v>
      </c>
      <c r="C20" s="8">
        <f>SUMIFS('Totaal per jr'!B:B,'Totaal per jr'!A:A,'Totaal per 10 jr'!A20,'Totaal per jr'!A:A,'Totaal per 10 jr'!B20)</f>
        <v>41132</v>
      </c>
      <c r="D20" s="8">
        <f>SUMIFS('Totaal per jr'!C:C,'Totaal per jr'!A:A,'Totaal per 10 jr'!A20,'Totaal per jr'!A:A,'Totaal per 10 jr'!B20)</f>
        <v>36513</v>
      </c>
      <c r="E20" s="8">
        <f>SUMIFS('Totaal per jr'!D:D,'Totaal per jr'!A:A,'Totaal per 10 jr'!A20,'Totaal per jr'!A:A,'Totaal per 10 jr'!B20)</f>
        <v>5602</v>
      </c>
      <c r="F20" s="8">
        <f>SUMIFS('Totaal per jr'!E:E,'Totaal per jr'!A:A,'Totaal per 10 jr'!A20,'Totaal per jr'!A:A,'Totaal per 10 jr'!B20)</f>
        <v>5225</v>
      </c>
      <c r="G20" s="8">
        <f>SUMIFS('Totaal per jr'!F:F,'Totaal per jr'!A:A,'Totaal per 10 jr'!A20,'Totaal per jr'!A:A,'Totaal per 10 jr'!B20)</f>
        <v>35077</v>
      </c>
      <c r="H20" s="8">
        <f>SUMIFS('Totaal per jr'!G:G,'Totaal per jr'!A:A,'Totaal per 10 jr'!A20,'Totaal per jr'!A:A,'Totaal per 10 jr'!B20)</f>
        <v>30872</v>
      </c>
      <c r="I20" s="8">
        <f>SUMIFS('Totaal per jr'!H:H,'Totaal per jr'!A:A,'Totaal per 10 jr'!A20,'Totaal per jr'!A:A,'Totaal per 10 jr'!B20)</f>
        <v>0</v>
      </c>
      <c r="J20" s="8">
        <f>SUMIFS('Totaal per jr'!I:I,'Totaal per jr'!A:A,'Totaal per 10 jr'!A20,'Totaal per jr'!A:A,'Totaal per 10 jr'!B20)</f>
        <v>0</v>
      </c>
      <c r="K20" s="8">
        <f>SUMIFS('Totaal per jr'!J:J,'Totaal per jr'!A:A,'Totaal per 10 jr'!A20,'Totaal per jr'!A:A,'Totaal per 10 jr'!B20)</f>
        <v>453</v>
      </c>
      <c r="L20" s="8">
        <f>SUMIFS('Totaal per jr'!K:K,'Totaal per jr'!A:A,'Totaal per 10 jr'!A20,'Totaal per jr'!A:A,'Totaal per 10 jr'!B20)</f>
        <v>416</v>
      </c>
      <c r="N20" s="8">
        <f>SUMIFS('Totaal per jr'!M:M,'Totaal per jr'!A:A,'Totaal per 10 jr'!A20,'Totaal per jr'!A:A,'Totaal per 10 jr'!B20)</f>
        <v>37950</v>
      </c>
      <c r="O20" s="8">
        <f>SUMIFS('Totaal per jr'!N:N,'Totaal per jr'!A:A,'Totaal per 10 jr'!A20,'Totaal per jr'!A:A,'Totaal per 10 jr'!B20)</f>
        <v>33676</v>
      </c>
      <c r="P20" s="8">
        <f>SUMIFS('Totaal per jr'!O:O,'Totaal per jr'!A:A,'Totaal per 10 jr'!A20,'Totaal per jr'!A:A,'Totaal per 10 jr'!B20)</f>
        <v>5212</v>
      </c>
      <c r="Q20" s="8">
        <f>SUMIFS('Totaal per jr'!P:P,'Totaal per jr'!A:A,'Totaal per 10 jr'!A20,'Totaal per jr'!A:A,'Totaal per 10 jr'!B20)</f>
        <v>4844</v>
      </c>
      <c r="R20" s="8">
        <f>SUMIFS('Totaal per jr'!Q:Q,'Totaal per jr'!A:A,'Totaal per 10 jr'!A20,'Totaal per jr'!A:A,'Totaal per 10 jr'!B20)</f>
        <v>32078</v>
      </c>
      <c r="S20" s="8">
        <f>SUMIFS('Totaal per jr'!R:R,'Totaal per jr'!A:A,'Totaal per 10 jr'!A20,'Totaal per jr'!A:A,'Totaal per 10 jr'!B20)</f>
        <v>28228</v>
      </c>
      <c r="T20" s="8">
        <f>SUMIFS('Totaal per jr'!S:S,'Totaal per jr'!A:A,'Totaal per 10 jr'!A20,'Totaal per jr'!A:A,'Totaal per 10 jr'!B20)</f>
        <v>0</v>
      </c>
      <c r="U20" s="8">
        <f>SUMIFS('Totaal per jr'!T:T,'Totaal per jr'!A:A,'Totaal per 10 jr'!A20,'Totaal per jr'!A:A,'Totaal per 10 jr'!B20)</f>
        <v>0</v>
      </c>
      <c r="V20" s="8">
        <f>SUMIFS('Totaal per jr'!U:U,'Totaal per jr'!A:A,'Totaal per 10 jr'!A20,'Totaal per jr'!A:A,'Totaal per 10 jr'!B20)</f>
        <v>660</v>
      </c>
      <c r="W20" s="8">
        <f>SUMIFS('Totaal per jr'!V:V,'Totaal per jr'!A:A,'Totaal per 10 jr'!A20,'Totaal per jr'!A:A,'Totaal per 10 jr'!B20)</f>
        <v>604</v>
      </c>
      <c r="AA20" s="8">
        <f>SUMIFS('Totaal per jr'!Z:Z,'Totaal per jr'!A:A,'Totaal per 10 jr'!A20,'Totaal per jr'!A:A,'Totaal per 10 jr'!B20)</f>
        <v>0</v>
      </c>
      <c r="AB20" s="8">
        <f>SUMIFS('Totaal per jr'!AA:AA,'Totaal per jr'!A:A,'Totaal per 10 jr'!A20,'Totaal per jr'!A:A,'Totaal per 10 jr'!B20)</f>
        <v>0</v>
      </c>
      <c r="AD20" s="8">
        <f>SUMIFS('Totaal per jr'!AC:AC,'Totaal per jr'!A:A,'Totaal per 10 jr'!A20,'Totaal per jr'!A:A,'Totaal per 10 jr'!B20)</f>
        <v>0</v>
      </c>
      <c r="AF20" s="8">
        <f>SUMIFS('Totaal per jr'!AE:AE,'Totaal per jr'!A:A,'Totaal per 10 jr'!A20,'Totaal per jr'!A:A,'Totaal per 10 jr'!B20)</f>
        <v>37950</v>
      </c>
      <c r="AH20" s="51">
        <f>SUMIFS('Totaal per jr'!AG:AG,'Totaal per jr'!A:A,'Totaal per 10 jr'!A20,'Totaal per jr'!A:A,'Totaal per 10 jr'!B20)</f>
        <v>41132</v>
      </c>
      <c r="AI20" s="52">
        <f>SUMIFS('Totaal per jr'!AH:AH,'Totaal per jr'!A:A,'Totaal per 10 jr'!A20,'Totaal per jr'!A:A,'Totaal per 10 jr'!B20)</f>
        <v>36513</v>
      </c>
      <c r="AJ20" s="52">
        <f>SUMIFS('Totaal per jr'!AI:AI,'Totaal per jr'!A:A,'Totaal per 10 jr'!A20,'Totaal per jr'!A:A,'Totaal per 10 jr'!B20)</f>
        <v>5602</v>
      </c>
      <c r="AK20" s="52">
        <f>SUMIFS('Totaal per jr'!AJ:AJ,'Totaal per jr'!A:A,'Totaal per 10 jr'!A20,'Totaal per jr'!A:A,'Totaal per 10 jr'!B20)</f>
        <v>5225</v>
      </c>
      <c r="AL20" s="52">
        <f>SUMIFS('Totaal per jr'!AK:AK,'Totaal per jr'!A:A,'Totaal per 10 jr'!A20,'Totaal per jr'!A:A,'Totaal per 10 jr'!B20)</f>
        <v>35077</v>
      </c>
      <c r="AM20" s="52">
        <f>SUMIFS('Totaal per jr'!AL:AL,'Totaal per jr'!A:A,'Totaal per 10 jr'!A20,'Totaal per jr'!A:A,'Totaal per 10 jr'!B20)</f>
        <v>30872</v>
      </c>
      <c r="AN20" s="52">
        <f>SUMIFS('Totaal per jr'!AM:AM,'Totaal per jr'!A:A,'Totaal per 10 jr'!A20,'Totaal per jr'!A:A,'Totaal per 10 jr'!B20)</f>
        <v>0</v>
      </c>
      <c r="AO20" s="52">
        <f>SUMIFS('Totaal per jr'!AN:AN,'Totaal per jr'!A:A,'Totaal per 10 jr'!A20,'Totaal per jr'!A:A,'Totaal per 10 jr'!B20)</f>
        <v>0</v>
      </c>
      <c r="AP20" s="52">
        <f>SUMIFS('Totaal per jr'!AO:AO,'Totaal per jr'!A:A,'Totaal per 10 jr'!A20,'Totaal per jr'!A:A,'Totaal per 10 jr'!B20)</f>
        <v>453</v>
      </c>
      <c r="AQ20" s="52">
        <f>SUMIFS('Totaal per jr'!AP:AP,'Totaal per jr'!A:A,'Totaal per 10 jr'!A20,'Totaal per jr'!A:A,'Totaal per 10 jr'!B20)</f>
        <v>416</v>
      </c>
      <c r="AR20" s="78">
        <f t="shared" si="1"/>
        <v>0</v>
      </c>
      <c r="AS20" s="56">
        <f t="shared" si="0"/>
        <v>0</v>
      </c>
      <c r="AU20" s="8">
        <f>SUMIFS('Totaal per jr'!CG:CG,'Totaal per jr'!A:A,'Totaal per 10 jr'!A20,'Totaal per jr'!A:A,'Totaal per 10 jr'!B20)</f>
        <v>4264677.216611065</v>
      </c>
      <c r="AV20" s="8">
        <f>SUMIFS('Totaal per jr'!CH:CH,'Totaal per jr'!A:A,'Totaal per 10 jr'!A20,'Totaal per jr'!A:A,'Totaal per 10 jr'!B20)</f>
        <v>5133669.6308892053</v>
      </c>
      <c r="AW20" s="8">
        <f>SUMIFS('Totaal per jr'!CP:CP,'Totaal per jr'!A:A,'Totaal per 10 jr'!A20,'Totaal per jr'!A:A,'Totaal per 10 jr'!B20)</f>
        <v>4264677.216611065</v>
      </c>
      <c r="AX20" s="8">
        <f>SUMIFS('Totaal per jr'!CQ:CQ,'Totaal per jr'!A:A,'Totaal per 10 jr'!A20,'Totaal per jr'!A:A,'Totaal per 10 jr'!B20)</f>
        <v>5133669.6308892053</v>
      </c>
      <c r="AZ20" s="8">
        <f>SUMIFS('Totaal per jr'!BN:BN,'Totaal per jr'!A:A,'Totaal per 10 jr'!A20,'Totaal per jr'!A:A,'Totaal per 10 jr'!B20)</f>
        <v>466946.04769588861</v>
      </c>
      <c r="BA20" s="8">
        <f>SUMIFS('Totaal per jr'!BO:BO,'Totaal per jr'!A:A,'Totaal per 10 jr'!A20,'Totaal per jr'!A:A,'Totaal per 10 jr'!B20)</f>
        <v>2879182.2758759675</v>
      </c>
      <c r="BB20" s="8">
        <f>SUMIFS('Totaal per jr'!BR:BR,'Totaal per jr'!A:A,'Totaal per 10 jr'!A20,'Totaal per jr'!A:A,'Totaal per 10 jr'!B20)</f>
        <v>1069942.1574285715</v>
      </c>
      <c r="BC20" s="8">
        <f>SUMIFS('Totaal per jr'!BS:BS,'Totaal per jr'!A:A,'Totaal per 10 jr'!A20,'Totaal per jr'!A:A,'Totaal per 10 jr'!B20)</f>
        <v>7206955.2318529096</v>
      </c>
      <c r="BD20" s="8">
        <f>SUMIFS('Totaal per jr'!BU:BU,'Totaal per jr'!A:A,'Totaal per 10 jr'!A20,'Totaal per jr'!A:A,'Totaal per 10 jr'!B20)</f>
        <v>602996.1097326827</v>
      </c>
      <c r="BE20" s="8">
        <f>SUMIFS('Totaal per jr'!BV:BV,'Totaal per jr'!A:A,'Totaal per 10 jr'!A20,'Totaal per jr'!A:A,'Totaal per 10 jr'!B20)</f>
        <v>4327772.9559769416</v>
      </c>
    </row>
    <row r="21" spans="1:57" x14ac:dyDescent="0.25">
      <c r="A21" t="s">
        <v>195</v>
      </c>
      <c r="B21" t="s">
        <v>204</v>
      </c>
      <c r="C21" s="8">
        <f>SUMIFS('Totaal per jr'!B:B,'Totaal per jr'!A:A,'Totaal per 10 jr'!A21,'Totaal per jr'!A:A,'Totaal per 10 jr'!B21)</f>
        <v>55940</v>
      </c>
      <c r="D21" s="8">
        <f>SUMIFS('Totaal per jr'!C:C,'Totaal per jr'!A:A,'Totaal per 10 jr'!A21,'Totaal per jr'!A:A,'Totaal per 10 jr'!B21)</f>
        <v>49998</v>
      </c>
      <c r="E21" s="8">
        <f>SUMIFS('Totaal per jr'!D:D,'Totaal per jr'!A:A,'Totaal per 10 jr'!A21,'Totaal per jr'!A:A,'Totaal per 10 jr'!B21)</f>
        <v>6961</v>
      </c>
      <c r="F21" s="8">
        <f>SUMIFS('Totaal per jr'!E:E,'Totaal per jr'!A:A,'Totaal per 10 jr'!A21,'Totaal per jr'!A:A,'Totaal per 10 jr'!B21)</f>
        <v>6283</v>
      </c>
      <c r="G21" s="8">
        <f>SUMIFS('Totaal per jr'!F:F,'Totaal per jr'!A:A,'Totaal per 10 jr'!A21,'Totaal per jr'!A:A,'Totaal per 10 jr'!B21)</f>
        <v>48609</v>
      </c>
      <c r="H21" s="8">
        <f>SUMIFS('Totaal per jr'!G:G,'Totaal per jr'!A:A,'Totaal per 10 jr'!A21,'Totaal per jr'!A:A,'Totaal per 10 jr'!B21)</f>
        <v>43375</v>
      </c>
      <c r="I21" s="8">
        <f>SUMIFS('Totaal per jr'!H:H,'Totaal per jr'!A:A,'Totaal per 10 jr'!A21,'Totaal per jr'!A:A,'Totaal per 10 jr'!B21)</f>
        <v>0</v>
      </c>
      <c r="J21" s="8">
        <f>SUMIFS('Totaal per jr'!I:I,'Totaal per jr'!A:A,'Totaal per 10 jr'!A21,'Totaal per jr'!A:A,'Totaal per 10 jr'!B21)</f>
        <v>0</v>
      </c>
      <c r="K21" s="8">
        <f>SUMIFS('Totaal per jr'!J:J,'Totaal per jr'!A:A,'Totaal per 10 jr'!A21,'Totaal per jr'!A:A,'Totaal per 10 jr'!B21)</f>
        <v>370</v>
      </c>
      <c r="L21" s="8">
        <f>SUMIFS('Totaal per jr'!K:K,'Totaal per jr'!A:A,'Totaal per 10 jr'!A21,'Totaal per jr'!A:A,'Totaal per 10 jr'!B21)</f>
        <v>340</v>
      </c>
      <c r="N21" s="8">
        <f>SUMIFS('Totaal per jr'!M:M,'Totaal per jr'!A:A,'Totaal per 10 jr'!A21,'Totaal per jr'!A:A,'Totaal per 10 jr'!B21)</f>
        <v>52817</v>
      </c>
      <c r="O21" s="8">
        <f>SUMIFS('Totaal per jr'!N:N,'Totaal per jr'!A:A,'Totaal per 10 jr'!A21,'Totaal per jr'!A:A,'Totaal per 10 jr'!B21)</f>
        <v>47157</v>
      </c>
      <c r="P21" s="8">
        <f>SUMIFS('Totaal per jr'!O:O,'Totaal per jr'!A:A,'Totaal per 10 jr'!A21,'Totaal per jr'!A:A,'Totaal per 10 jr'!B21)</f>
        <v>6353</v>
      </c>
      <c r="Q21" s="8">
        <f>SUMIFS('Totaal per jr'!P:P,'Totaal per jr'!A:A,'Totaal per 10 jr'!A21,'Totaal per jr'!A:A,'Totaal per 10 jr'!B21)</f>
        <v>5707</v>
      </c>
      <c r="R21" s="8">
        <f>SUMIFS('Totaal per jr'!Q:Q,'Totaal per jr'!A:A,'Totaal per 10 jr'!A21,'Totaal per jr'!A:A,'Totaal per 10 jr'!B21)</f>
        <v>46094</v>
      </c>
      <c r="S21" s="8">
        <f>SUMIFS('Totaal per jr'!R:R,'Totaal per jr'!A:A,'Totaal per 10 jr'!A21,'Totaal per jr'!A:A,'Totaal per 10 jr'!B21)</f>
        <v>41110</v>
      </c>
      <c r="T21" s="8">
        <f>SUMIFS('Totaal per jr'!S:S,'Totaal per jr'!A:A,'Totaal per 10 jr'!A21,'Totaal per jr'!A:A,'Totaal per 10 jr'!B21)</f>
        <v>0</v>
      </c>
      <c r="U21" s="8">
        <f>SUMIFS('Totaal per jr'!T:T,'Totaal per jr'!A:A,'Totaal per 10 jr'!A21,'Totaal per jr'!A:A,'Totaal per 10 jr'!B21)</f>
        <v>0</v>
      </c>
      <c r="V21" s="8">
        <f>SUMIFS('Totaal per jr'!U:U,'Totaal per jr'!A:A,'Totaal per 10 jr'!A21,'Totaal per jr'!A:A,'Totaal per 10 jr'!B21)</f>
        <v>370</v>
      </c>
      <c r="W21" s="8">
        <f>SUMIFS('Totaal per jr'!V:V,'Totaal per jr'!A:A,'Totaal per 10 jr'!A21,'Totaal per jr'!A:A,'Totaal per 10 jr'!B21)</f>
        <v>340</v>
      </c>
      <c r="AA21" s="8">
        <f>SUMIFS('Totaal per jr'!Z:Z,'Totaal per jr'!A:A,'Totaal per 10 jr'!A21,'Totaal per jr'!A:A,'Totaal per 10 jr'!B21)</f>
        <v>0</v>
      </c>
      <c r="AB21" s="8">
        <f>SUMIFS('Totaal per jr'!AA:AA,'Totaal per jr'!A:A,'Totaal per 10 jr'!A21,'Totaal per jr'!A:A,'Totaal per 10 jr'!B21)</f>
        <v>0</v>
      </c>
      <c r="AD21" s="8">
        <f>SUMIFS('Totaal per jr'!AC:AC,'Totaal per jr'!A:A,'Totaal per 10 jr'!A21,'Totaal per jr'!A:A,'Totaal per 10 jr'!B21)</f>
        <v>0</v>
      </c>
      <c r="AF21" s="8">
        <f>SUMIFS('Totaal per jr'!AE:AE,'Totaal per jr'!A:A,'Totaal per 10 jr'!A21,'Totaal per jr'!A:A,'Totaal per 10 jr'!B21)</f>
        <v>52817</v>
      </c>
      <c r="AH21" s="51">
        <f>SUMIFS('Totaal per jr'!AG:AG,'Totaal per jr'!A:A,'Totaal per 10 jr'!A21,'Totaal per jr'!A:A,'Totaal per 10 jr'!B21)</f>
        <v>55940</v>
      </c>
      <c r="AI21" s="52">
        <f>SUMIFS('Totaal per jr'!AH:AH,'Totaal per jr'!A:A,'Totaal per 10 jr'!A21,'Totaal per jr'!A:A,'Totaal per 10 jr'!B21)</f>
        <v>49998</v>
      </c>
      <c r="AJ21" s="52">
        <f>SUMIFS('Totaal per jr'!AI:AI,'Totaal per jr'!A:A,'Totaal per 10 jr'!A21,'Totaal per jr'!A:A,'Totaal per 10 jr'!B21)</f>
        <v>6961</v>
      </c>
      <c r="AK21" s="52">
        <f>SUMIFS('Totaal per jr'!AJ:AJ,'Totaal per jr'!A:A,'Totaal per 10 jr'!A21,'Totaal per jr'!A:A,'Totaal per 10 jr'!B21)</f>
        <v>6283</v>
      </c>
      <c r="AL21" s="52">
        <f>SUMIFS('Totaal per jr'!AK:AK,'Totaal per jr'!A:A,'Totaal per 10 jr'!A21,'Totaal per jr'!A:A,'Totaal per 10 jr'!B21)</f>
        <v>48609</v>
      </c>
      <c r="AM21" s="52">
        <f>SUMIFS('Totaal per jr'!AL:AL,'Totaal per jr'!A:A,'Totaal per 10 jr'!A21,'Totaal per jr'!A:A,'Totaal per 10 jr'!B21)</f>
        <v>43375</v>
      </c>
      <c r="AN21" s="52">
        <f>SUMIFS('Totaal per jr'!AM:AM,'Totaal per jr'!A:A,'Totaal per 10 jr'!A21,'Totaal per jr'!A:A,'Totaal per 10 jr'!B21)</f>
        <v>0</v>
      </c>
      <c r="AO21" s="52">
        <f>SUMIFS('Totaal per jr'!AN:AN,'Totaal per jr'!A:A,'Totaal per 10 jr'!A21,'Totaal per jr'!A:A,'Totaal per 10 jr'!B21)</f>
        <v>0</v>
      </c>
      <c r="AP21" s="52">
        <f>SUMIFS('Totaal per jr'!AO:AO,'Totaal per jr'!A:A,'Totaal per 10 jr'!A21,'Totaal per jr'!A:A,'Totaal per 10 jr'!B21)</f>
        <v>370</v>
      </c>
      <c r="AQ21" s="52">
        <f>SUMIFS('Totaal per jr'!AP:AP,'Totaal per jr'!A:A,'Totaal per 10 jr'!A21,'Totaal per jr'!A:A,'Totaal per 10 jr'!B21)</f>
        <v>340</v>
      </c>
      <c r="AR21" s="78">
        <f t="shared" si="1"/>
        <v>0</v>
      </c>
      <c r="AS21" s="56">
        <f t="shared" si="0"/>
        <v>0</v>
      </c>
      <c r="AU21" s="8">
        <f>SUMIFS('Totaal per jr'!CG:CG,'Totaal per jr'!A:A,'Totaal per 10 jr'!A21,'Totaal per jr'!A:A,'Totaal per 10 jr'!B21)</f>
        <v>6774787.5558328852</v>
      </c>
      <c r="AV21" s="8">
        <f>SUMIFS('Totaal per jr'!CH:CH,'Totaal per jr'!A:A,'Totaal per 10 jr'!A21,'Totaal per jr'!A:A,'Totaal per 10 jr'!B21)</f>
        <v>9574289.5440287553</v>
      </c>
      <c r="AW21" s="8">
        <f>SUMIFS('Totaal per jr'!CP:CP,'Totaal per jr'!A:A,'Totaal per 10 jr'!A21,'Totaal per jr'!A:A,'Totaal per 10 jr'!B21)</f>
        <v>6774787.5558328852</v>
      </c>
      <c r="AX21" s="8">
        <f>SUMIFS('Totaal per jr'!CQ:CQ,'Totaal per jr'!A:A,'Totaal per 10 jr'!A21,'Totaal per jr'!A:A,'Totaal per 10 jr'!B21)</f>
        <v>9574289.5440287553</v>
      </c>
      <c r="AZ21" s="8">
        <f>SUMIFS('Totaal per jr'!BN:BN,'Totaal per jr'!A:A,'Totaal per 10 jr'!A21,'Totaal per jr'!A:A,'Totaal per 10 jr'!B21)</f>
        <v>684014.68713827676</v>
      </c>
      <c r="BA21" s="8">
        <f>SUMIFS('Totaal per jr'!BO:BO,'Totaal per jr'!A:A,'Totaal per 10 jr'!A21,'Totaal per jr'!A:A,'Totaal per 10 jr'!B21)</f>
        <v>5010191.0087468633</v>
      </c>
      <c r="BB21" s="8">
        <f>SUMIFS('Totaal per jr'!BR:BR,'Totaal per jr'!A:A,'Totaal per 10 jr'!A21,'Totaal per jr'!A:A,'Totaal per 10 jr'!B21)</f>
        <v>1462096.1495555555</v>
      </c>
      <c r="BC21" s="8">
        <f>SUMIFS('Totaal per jr'!BS:BS,'Totaal per jr'!A:A,'Totaal per 10 jr'!A21,'Totaal per jr'!A:A,'Totaal per 10 jr'!B21)</f>
        <v>13354696.840325836</v>
      </c>
      <c r="BD21" s="8">
        <f>SUMIFS('Totaal per jr'!BU:BU,'Totaal per jr'!A:A,'Totaal per 10 jr'!A21,'Totaal per jr'!A:A,'Totaal per 10 jr'!B21)</f>
        <v>778081.46241727867</v>
      </c>
      <c r="BE21" s="8">
        <f>SUMIFS('Totaal per jr'!BV:BV,'Totaal per jr'!A:A,'Totaal per 10 jr'!A21,'Totaal per jr'!A:A,'Totaal per 10 jr'!B21)</f>
        <v>8344505.8315789737</v>
      </c>
    </row>
    <row r="22" spans="1:57" x14ac:dyDescent="0.25">
      <c r="A22" t="s">
        <v>199</v>
      </c>
      <c r="B22" t="s">
        <v>207</v>
      </c>
      <c r="C22" s="8">
        <f>SUMIFS('Totaal per jr'!B:B,'Totaal per jr'!A:A,'Totaal per 10 jr'!A22,'Totaal per jr'!A:A,'Totaal per 10 jr'!B22)</f>
        <v>50477</v>
      </c>
      <c r="D22" s="8">
        <f>SUMIFS('Totaal per jr'!C:C,'Totaal per jr'!A:A,'Totaal per 10 jr'!A22,'Totaal per jr'!A:A,'Totaal per 10 jr'!B22)</f>
        <v>45076</v>
      </c>
      <c r="E22" s="8">
        <f>SUMIFS('Totaal per jr'!D:D,'Totaal per jr'!A:A,'Totaal per 10 jr'!A22,'Totaal per jr'!A:A,'Totaal per 10 jr'!B22)</f>
        <v>8149</v>
      </c>
      <c r="F22" s="8">
        <f>SUMIFS('Totaal per jr'!E:E,'Totaal per jr'!A:A,'Totaal per 10 jr'!A22,'Totaal per jr'!A:A,'Totaal per 10 jr'!B22)</f>
        <v>7474</v>
      </c>
      <c r="G22" s="8">
        <f>SUMIFS('Totaal per jr'!F:F,'Totaal per jr'!A:A,'Totaal per 10 jr'!A22,'Totaal per jr'!A:A,'Totaal per 10 jr'!B22)</f>
        <v>42055</v>
      </c>
      <c r="H22" s="8">
        <f>SUMIFS('Totaal per jr'!G:G,'Totaal per jr'!A:A,'Totaal per 10 jr'!A22,'Totaal per jr'!A:A,'Totaal per 10 jr'!B22)</f>
        <v>37366</v>
      </c>
      <c r="I22" s="8">
        <f>SUMIFS('Totaal per jr'!H:H,'Totaal per jr'!A:A,'Totaal per 10 jr'!A22,'Totaal per jr'!A:A,'Totaal per 10 jr'!B22)</f>
        <v>0</v>
      </c>
      <c r="J22" s="8">
        <f>SUMIFS('Totaal per jr'!I:I,'Totaal per jr'!A:A,'Totaal per 10 jr'!A22,'Totaal per jr'!A:A,'Totaal per 10 jr'!B22)</f>
        <v>0</v>
      </c>
      <c r="K22" s="8">
        <f>SUMIFS('Totaal per jr'!J:J,'Totaal per jr'!A:A,'Totaal per 10 jr'!A22,'Totaal per jr'!A:A,'Totaal per 10 jr'!B22)</f>
        <v>273</v>
      </c>
      <c r="L22" s="8">
        <f>SUMIFS('Totaal per jr'!K:K,'Totaal per jr'!A:A,'Totaal per 10 jr'!A22,'Totaal per jr'!A:A,'Totaal per 10 jr'!B22)</f>
        <v>236</v>
      </c>
      <c r="N22" s="8">
        <f>SUMIFS('Totaal per jr'!M:M,'Totaal per jr'!A:A,'Totaal per 10 jr'!A22,'Totaal per jr'!A:A,'Totaal per 10 jr'!B22)</f>
        <v>46332</v>
      </c>
      <c r="O22" s="8">
        <f>SUMIFS('Totaal per jr'!N:N,'Totaal per jr'!A:A,'Totaal per 10 jr'!A22,'Totaal per jr'!A:A,'Totaal per 10 jr'!B22)</f>
        <v>41257</v>
      </c>
      <c r="P22" s="8">
        <f>SUMIFS('Totaal per jr'!O:O,'Totaal per jr'!A:A,'Totaal per 10 jr'!A22,'Totaal per jr'!A:A,'Totaal per 10 jr'!B22)</f>
        <v>6770</v>
      </c>
      <c r="Q22" s="8">
        <f>SUMIFS('Totaal per jr'!P:P,'Totaal per jr'!A:A,'Totaal per 10 jr'!A22,'Totaal per jr'!A:A,'Totaal per 10 jr'!B22)</f>
        <v>6223</v>
      </c>
      <c r="R22" s="8">
        <f>SUMIFS('Totaal per jr'!Q:Q,'Totaal per jr'!A:A,'Totaal per 10 jr'!A22,'Totaal per jr'!A:A,'Totaal per 10 jr'!B22)</f>
        <v>39031</v>
      </c>
      <c r="S22" s="8">
        <f>SUMIFS('Totaal per jr'!R:R,'Totaal per jr'!A:A,'Totaal per 10 jr'!A22,'Totaal per jr'!A:A,'Totaal per 10 jr'!B22)</f>
        <v>34552</v>
      </c>
      <c r="T22" s="8">
        <f>SUMIFS('Totaal per jr'!S:S,'Totaal per jr'!A:A,'Totaal per 10 jr'!A22,'Totaal per jr'!A:A,'Totaal per 10 jr'!B22)</f>
        <v>0</v>
      </c>
      <c r="U22" s="8">
        <f>SUMIFS('Totaal per jr'!T:T,'Totaal per jr'!A:A,'Totaal per 10 jr'!A22,'Totaal per jr'!A:A,'Totaal per 10 jr'!B22)</f>
        <v>0</v>
      </c>
      <c r="V22" s="8">
        <f>SUMIFS('Totaal per jr'!U:U,'Totaal per jr'!A:A,'Totaal per 10 jr'!A22,'Totaal per jr'!A:A,'Totaal per 10 jr'!B22)</f>
        <v>531</v>
      </c>
      <c r="W22" s="8">
        <f>SUMIFS('Totaal per jr'!V:V,'Totaal per jr'!A:A,'Totaal per 10 jr'!A22,'Totaal per jr'!A:A,'Totaal per 10 jr'!B22)</f>
        <v>482</v>
      </c>
      <c r="AA22" s="8">
        <f>SUMIFS('Totaal per jr'!Z:Z,'Totaal per jr'!A:A,'Totaal per 10 jr'!A22,'Totaal per jr'!A:A,'Totaal per 10 jr'!B22)</f>
        <v>0</v>
      </c>
      <c r="AB22" s="8">
        <f>SUMIFS('Totaal per jr'!AA:AA,'Totaal per jr'!A:A,'Totaal per 10 jr'!A22,'Totaal per jr'!A:A,'Totaal per 10 jr'!B22)</f>
        <v>0</v>
      </c>
      <c r="AD22" s="8">
        <f>SUMIFS('Totaal per jr'!AC:AC,'Totaal per jr'!A:A,'Totaal per 10 jr'!A22,'Totaal per jr'!A:A,'Totaal per 10 jr'!B22)</f>
        <v>0</v>
      </c>
      <c r="AF22" s="8">
        <f>SUMIFS('Totaal per jr'!AE:AE,'Totaal per jr'!A:A,'Totaal per 10 jr'!A22,'Totaal per jr'!A:A,'Totaal per 10 jr'!B22)</f>
        <v>46332</v>
      </c>
      <c r="AH22" s="51">
        <f>SUMIFS('Totaal per jr'!AG:AG,'Totaal per jr'!A:A,'Totaal per 10 jr'!A22,'Totaal per jr'!A:A,'Totaal per 10 jr'!B22)</f>
        <v>50477</v>
      </c>
      <c r="AI22" s="52">
        <f>SUMIFS('Totaal per jr'!AH:AH,'Totaal per jr'!A:A,'Totaal per 10 jr'!A22,'Totaal per jr'!A:A,'Totaal per 10 jr'!B22)</f>
        <v>45076</v>
      </c>
      <c r="AJ22" s="52">
        <f>SUMIFS('Totaal per jr'!AI:AI,'Totaal per jr'!A:A,'Totaal per 10 jr'!A22,'Totaal per jr'!A:A,'Totaal per 10 jr'!B22)</f>
        <v>8149</v>
      </c>
      <c r="AK22" s="52">
        <f>SUMIFS('Totaal per jr'!AJ:AJ,'Totaal per jr'!A:A,'Totaal per 10 jr'!A22,'Totaal per jr'!A:A,'Totaal per 10 jr'!B22)</f>
        <v>7474</v>
      </c>
      <c r="AL22" s="52">
        <f>SUMIFS('Totaal per jr'!AK:AK,'Totaal per jr'!A:A,'Totaal per 10 jr'!A22,'Totaal per jr'!A:A,'Totaal per 10 jr'!B22)</f>
        <v>42055</v>
      </c>
      <c r="AM22" s="52">
        <f>SUMIFS('Totaal per jr'!AL:AL,'Totaal per jr'!A:A,'Totaal per 10 jr'!A22,'Totaal per jr'!A:A,'Totaal per 10 jr'!B22)</f>
        <v>37366</v>
      </c>
      <c r="AN22" s="52">
        <f>SUMIFS('Totaal per jr'!AM:AM,'Totaal per jr'!A:A,'Totaal per 10 jr'!A22,'Totaal per jr'!A:A,'Totaal per 10 jr'!B22)</f>
        <v>0</v>
      </c>
      <c r="AO22" s="52">
        <f>SUMIFS('Totaal per jr'!AN:AN,'Totaal per jr'!A:A,'Totaal per 10 jr'!A22,'Totaal per jr'!A:A,'Totaal per 10 jr'!B22)</f>
        <v>0</v>
      </c>
      <c r="AP22" s="52">
        <f>SUMIFS('Totaal per jr'!AO:AO,'Totaal per jr'!A:A,'Totaal per 10 jr'!A22,'Totaal per jr'!A:A,'Totaal per 10 jr'!B22)</f>
        <v>273</v>
      </c>
      <c r="AQ22" s="52">
        <f>SUMIFS('Totaal per jr'!AP:AP,'Totaal per jr'!A:A,'Totaal per 10 jr'!A22,'Totaal per jr'!A:A,'Totaal per 10 jr'!B22)</f>
        <v>236</v>
      </c>
      <c r="AR22" s="78">
        <f t="shared" si="1"/>
        <v>0</v>
      </c>
      <c r="AS22" s="56">
        <f t="shared" si="0"/>
        <v>0</v>
      </c>
      <c r="AU22" s="8">
        <f>SUMIFS('Totaal per jr'!CG:CG,'Totaal per jr'!A:A,'Totaal per 10 jr'!A22,'Totaal per jr'!A:A,'Totaal per 10 jr'!B22)</f>
        <v>6473613.7608219068</v>
      </c>
      <c r="AV22" s="8">
        <f>SUMIFS('Totaal per jr'!CH:CH,'Totaal per jr'!A:A,'Totaal per 10 jr'!A22,'Totaal per jr'!A:A,'Totaal per 10 jr'!B22)</f>
        <v>8431413.8683042396</v>
      </c>
      <c r="AW22" s="8">
        <f>SUMIFS('Totaal per jr'!CP:CP,'Totaal per jr'!A:A,'Totaal per 10 jr'!A22,'Totaal per jr'!A:A,'Totaal per 10 jr'!B22)</f>
        <v>6473613.7608219068</v>
      </c>
      <c r="AX22" s="8">
        <f>SUMIFS('Totaal per jr'!CQ:CQ,'Totaal per jr'!A:A,'Totaal per 10 jr'!A22,'Totaal per jr'!A:A,'Totaal per 10 jr'!B22)</f>
        <v>8431413.8683042396</v>
      </c>
      <c r="AZ22" s="8">
        <f>SUMIFS('Totaal per jr'!BN:BN,'Totaal per jr'!A:A,'Totaal per 10 jr'!A22,'Totaal per jr'!A:A,'Totaal per 10 jr'!B22)</f>
        <v>1012355.9515085465</v>
      </c>
      <c r="BA22" s="8">
        <f>SUMIFS('Totaal per jr'!BO:BO,'Totaal per jr'!A:A,'Totaal per 10 jr'!A22,'Totaal per jr'!A:A,'Totaal per 10 jr'!B22)</f>
        <v>5183542.2934512673</v>
      </c>
      <c r="BB22" s="8">
        <f>SUMIFS('Totaal per jr'!BR:BR,'Totaal per jr'!A:A,'Totaal per 10 jr'!A22,'Totaal per jr'!A:A,'Totaal per 10 jr'!B22)</f>
        <v>2020978.8721222221</v>
      </c>
      <c r="BC22" s="8">
        <f>SUMIFS('Totaal per jr'!BS:BS,'Totaal per jr'!A:A,'Totaal per 10 jr'!A22,'Totaal per jr'!A:A,'Totaal per 10 jr'!B22)</f>
        <v>12221325.449645113</v>
      </c>
      <c r="BD22" s="8">
        <f>SUMIFS('Totaal per jr'!BU:BU,'Totaal per jr'!A:A,'Totaal per 10 jr'!A22,'Totaal per jr'!A:A,'Totaal per 10 jr'!B22)</f>
        <v>1008622.9206136757</v>
      </c>
      <c r="BE22" s="8">
        <f>SUMIFS('Totaal per jr'!BV:BV,'Totaal per jr'!A:A,'Totaal per 10 jr'!A22,'Totaal per jr'!A:A,'Totaal per 10 jr'!B22)</f>
        <v>7037783.1561938468</v>
      </c>
    </row>
    <row r="23" spans="1:57" x14ac:dyDescent="0.25">
      <c r="A23" t="s">
        <v>196</v>
      </c>
      <c r="B23" t="s">
        <v>208</v>
      </c>
      <c r="C23" s="8">
        <f>SUMIFS('Totaal per jr'!B:B,'Totaal per jr'!A:A,'Totaal per 10 jr'!A23,'Totaal per jr'!A:A,'Totaal per 10 jr'!B23)</f>
        <v>18862</v>
      </c>
      <c r="D23" s="8">
        <f>SUMIFS('Totaal per jr'!C:C,'Totaal per jr'!A:A,'Totaal per 10 jr'!A23,'Totaal per jr'!A:A,'Totaal per 10 jr'!B23)</f>
        <v>15915</v>
      </c>
      <c r="E23" s="8">
        <f>SUMIFS('Totaal per jr'!D:D,'Totaal per jr'!A:A,'Totaal per 10 jr'!A23,'Totaal per jr'!A:A,'Totaal per 10 jr'!B23)</f>
        <v>1763</v>
      </c>
      <c r="F23" s="8">
        <f>SUMIFS('Totaal per jr'!E:E,'Totaal per jr'!A:A,'Totaal per 10 jr'!A23,'Totaal per jr'!A:A,'Totaal per 10 jr'!B23)</f>
        <v>1663</v>
      </c>
      <c r="G23" s="8">
        <f>SUMIFS('Totaal per jr'!F:F,'Totaal per jr'!A:A,'Totaal per 10 jr'!A23,'Totaal per jr'!A:A,'Totaal per 10 jr'!B23)</f>
        <v>16078</v>
      </c>
      <c r="H23" s="8">
        <f>SUMIFS('Totaal per jr'!G:G,'Totaal per jr'!A:A,'Totaal per 10 jr'!A23,'Totaal per jr'!A:A,'Totaal per 10 jr'!B23)</f>
        <v>13311</v>
      </c>
      <c r="I23" s="8">
        <f>SUMIFS('Totaal per jr'!H:H,'Totaal per jr'!A:A,'Totaal per 10 jr'!A23,'Totaal per jr'!A:A,'Totaal per 10 jr'!B23)</f>
        <v>0</v>
      </c>
      <c r="J23" s="8">
        <f>SUMIFS('Totaal per jr'!I:I,'Totaal per jr'!A:A,'Totaal per 10 jr'!A23,'Totaal per jr'!A:A,'Totaal per 10 jr'!B23)</f>
        <v>0</v>
      </c>
      <c r="K23" s="8">
        <f>SUMIFS('Totaal per jr'!J:J,'Totaal per jr'!A:A,'Totaal per 10 jr'!A23,'Totaal per jr'!A:A,'Totaal per 10 jr'!B23)</f>
        <v>1021</v>
      </c>
      <c r="L23" s="8">
        <f>SUMIFS('Totaal per jr'!K:K,'Totaal per jr'!A:A,'Totaal per 10 jr'!A23,'Totaal per jr'!A:A,'Totaal per 10 jr'!B23)</f>
        <v>941</v>
      </c>
      <c r="N23" s="8">
        <f>SUMIFS('Totaal per jr'!M:M,'Totaal per jr'!A:A,'Totaal per 10 jr'!A23,'Totaal per jr'!A:A,'Totaal per 10 jr'!B23)</f>
        <v>14529</v>
      </c>
      <c r="O23" s="8">
        <f>SUMIFS('Totaal per jr'!N:N,'Totaal per jr'!A:A,'Totaal per 10 jr'!A23,'Totaal per jr'!A:A,'Totaal per 10 jr'!B23)</f>
        <v>12683</v>
      </c>
      <c r="P23" s="8">
        <f>SUMIFS('Totaal per jr'!O:O,'Totaal per jr'!A:A,'Totaal per 10 jr'!A23,'Totaal per jr'!A:A,'Totaal per 10 jr'!B23)</f>
        <v>1096</v>
      </c>
      <c r="Q23" s="8">
        <f>SUMIFS('Totaal per jr'!P:P,'Totaal per jr'!A:A,'Totaal per 10 jr'!A23,'Totaal per jr'!A:A,'Totaal per 10 jr'!B23)</f>
        <v>1036</v>
      </c>
      <c r="R23" s="8">
        <f>SUMIFS('Totaal per jr'!Q:Q,'Totaal per jr'!A:A,'Totaal per 10 jr'!A23,'Totaal per jr'!A:A,'Totaal per 10 jr'!B23)</f>
        <v>11546</v>
      </c>
      <c r="S23" s="8">
        <f>SUMIFS('Totaal per jr'!R:R,'Totaal per jr'!A:A,'Totaal per 10 jr'!A23,'Totaal per jr'!A:A,'Totaal per 10 jr'!B23)</f>
        <v>9973</v>
      </c>
      <c r="T23" s="8">
        <f>SUMIFS('Totaal per jr'!S:S,'Totaal per jr'!A:A,'Totaal per 10 jr'!A23,'Totaal per jr'!A:A,'Totaal per 10 jr'!B23)</f>
        <v>0</v>
      </c>
      <c r="U23" s="8">
        <f>SUMIFS('Totaal per jr'!T:T,'Totaal per jr'!A:A,'Totaal per 10 jr'!A23,'Totaal per jr'!A:A,'Totaal per 10 jr'!B23)</f>
        <v>0</v>
      </c>
      <c r="V23" s="8">
        <f>SUMIFS('Totaal per jr'!U:U,'Totaal per jr'!A:A,'Totaal per 10 jr'!A23,'Totaal per jr'!A:A,'Totaal per 10 jr'!B23)</f>
        <v>1887</v>
      </c>
      <c r="W23" s="8">
        <f>SUMIFS('Totaal per jr'!V:V,'Totaal per jr'!A:A,'Totaal per 10 jr'!A23,'Totaal per jr'!A:A,'Totaal per 10 jr'!B23)</f>
        <v>1674</v>
      </c>
      <c r="AA23" s="8">
        <f>SUMIFS('Totaal per jr'!Z:Z,'Totaal per jr'!A:A,'Totaal per 10 jr'!A23,'Totaal per jr'!A:A,'Totaal per 10 jr'!B23)</f>
        <v>0</v>
      </c>
      <c r="AB23" s="8">
        <f>SUMIFS('Totaal per jr'!AA:AA,'Totaal per jr'!A:A,'Totaal per 10 jr'!A23,'Totaal per jr'!A:A,'Totaal per 10 jr'!B23)</f>
        <v>0</v>
      </c>
      <c r="AD23" s="8">
        <f>SUMIFS('Totaal per jr'!AC:AC,'Totaal per jr'!A:A,'Totaal per 10 jr'!A23,'Totaal per jr'!A:A,'Totaal per 10 jr'!B23)</f>
        <v>0</v>
      </c>
      <c r="AF23" s="8">
        <f>SUMIFS('Totaal per jr'!AE:AE,'Totaal per jr'!A:A,'Totaal per 10 jr'!A23,'Totaal per jr'!A:A,'Totaal per 10 jr'!B23)</f>
        <v>14529</v>
      </c>
      <c r="AH23" s="51">
        <f>SUMIFS('Totaal per jr'!AG:AG,'Totaal per jr'!A:A,'Totaal per 10 jr'!A23,'Totaal per jr'!A:A,'Totaal per 10 jr'!B23)</f>
        <v>18862</v>
      </c>
      <c r="AI23" s="52">
        <f>SUMIFS('Totaal per jr'!AH:AH,'Totaal per jr'!A:A,'Totaal per 10 jr'!A23,'Totaal per jr'!A:A,'Totaal per 10 jr'!B23)</f>
        <v>15915</v>
      </c>
      <c r="AJ23" s="52">
        <f>SUMIFS('Totaal per jr'!AI:AI,'Totaal per jr'!A:A,'Totaal per 10 jr'!A23,'Totaal per jr'!A:A,'Totaal per 10 jr'!B23)</f>
        <v>1763</v>
      </c>
      <c r="AK23" s="52">
        <f>SUMIFS('Totaal per jr'!AJ:AJ,'Totaal per jr'!A:A,'Totaal per 10 jr'!A23,'Totaal per jr'!A:A,'Totaal per 10 jr'!B23)</f>
        <v>1663</v>
      </c>
      <c r="AL23" s="52">
        <f>SUMIFS('Totaal per jr'!AK:AK,'Totaal per jr'!A:A,'Totaal per 10 jr'!A23,'Totaal per jr'!A:A,'Totaal per 10 jr'!B23)</f>
        <v>16078</v>
      </c>
      <c r="AM23" s="52">
        <f>SUMIFS('Totaal per jr'!AL:AL,'Totaal per jr'!A:A,'Totaal per 10 jr'!A23,'Totaal per jr'!A:A,'Totaal per 10 jr'!B23)</f>
        <v>13311</v>
      </c>
      <c r="AN23" s="52">
        <f>SUMIFS('Totaal per jr'!AM:AM,'Totaal per jr'!A:A,'Totaal per 10 jr'!A23,'Totaal per jr'!A:A,'Totaal per 10 jr'!B23)</f>
        <v>0</v>
      </c>
      <c r="AO23" s="52">
        <f>SUMIFS('Totaal per jr'!AN:AN,'Totaal per jr'!A:A,'Totaal per 10 jr'!A23,'Totaal per jr'!A:A,'Totaal per 10 jr'!B23)</f>
        <v>0</v>
      </c>
      <c r="AP23" s="52">
        <f>SUMIFS('Totaal per jr'!AO:AO,'Totaal per jr'!A:A,'Totaal per 10 jr'!A23,'Totaal per jr'!A:A,'Totaal per 10 jr'!B23)</f>
        <v>1021</v>
      </c>
      <c r="AQ23" s="52">
        <f>SUMIFS('Totaal per jr'!AP:AP,'Totaal per jr'!A:A,'Totaal per 10 jr'!A23,'Totaal per jr'!A:A,'Totaal per 10 jr'!B23)</f>
        <v>941</v>
      </c>
      <c r="AR23" s="78">
        <f t="shared" si="1"/>
        <v>0</v>
      </c>
      <c r="AS23" s="56">
        <f t="shared" si="0"/>
        <v>0</v>
      </c>
      <c r="AU23" s="8">
        <f>SUMIFS('Totaal per jr'!CG:CG,'Totaal per jr'!A:A,'Totaal per 10 jr'!A23,'Totaal per jr'!A:A,'Totaal per 10 jr'!B23)</f>
        <v>2804876.3282687692</v>
      </c>
      <c r="AV23" s="8">
        <f>SUMIFS('Totaal per jr'!CH:CH,'Totaal per jr'!A:A,'Totaal per 10 jr'!A23,'Totaal per jr'!A:A,'Totaal per 10 jr'!B23)</f>
        <v>3248534.3721763873</v>
      </c>
      <c r="AW23" s="8">
        <f>SUMIFS('Totaal per jr'!CP:CP,'Totaal per jr'!A:A,'Totaal per 10 jr'!A23,'Totaal per jr'!A:A,'Totaal per 10 jr'!B23)</f>
        <v>2884886.3282687692</v>
      </c>
      <c r="AX23" s="8">
        <f>SUMIFS('Totaal per jr'!CQ:CQ,'Totaal per jr'!A:A,'Totaal per 10 jr'!A23,'Totaal per jr'!A:A,'Totaal per 10 jr'!B23)</f>
        <v>3346324.3721763873</v>
      </c>
      <c r="AZ23" s="8">
        <f>SUMIFS('Totaal per jr'!BN:BN,'Totaal per jr'!A:A,'Totaal per 10 jr'!A23,'Totaal per jr'!A:A,'Totaal per 10 jr'!B23)</f>
        <v>219934.15562962965</v>
      </c>
      <c r="BA23" s="8">
        <f>SUMIFS('Totaal per jr'!BO:BO,'Totaal per jr'!A:A,'Totaal per 10 jr'!A23,'Totaal per jr'!A:A,'Totaal per 10 jr'!B23)</f>
        <v>2096680.2591425132</v>
      </c>
      <c r="BB23" s="8">
        <f>SUMIFS('Totaal per jr'!BR:BR,'Totaal per jr'!A:A,'Totaal per 10 jr'!A23,'Totaal per jr'!A:A,'Totaal per 10 jr'!B23)</f>
        <v>435372.91599999997</v>
      </c>
      <c r="BC23" s="8">
        <f>SUMIFS('Totaal per jr'!BS:BS,'Totaal per jr'!A:A,'Totaal per 10 jr'!A23,'Totaal per jr'!A:A,'Totaal per 10 jr'!B23)</f>
        <v>4848578.2580626979</v>
      </c>
      <c r="BD23" s="8">
        <f>SUMIFS('Totaal per jr'!BU:BU,'Totaal per jr'!A:A,'Totaal per 10 jr'!A23,'Totaal per jr'!A:A,'Totaal per 10 jr'!B23)</f>
        <v>215438.76037037035</v>
      </c>
      <c r="BE23" s="8">
        <f>SUMIFS('Totaal per jr'!BV:BV,'Totaal per jr'!A:A,'Totaal per 10 jr'!A23,'Totaal per jr'!A:A,'Totaal per 10 jr'!B23)</f>
        <v>2751897.9989201846</v>
      </c>
    </row>
    <row r="24" spans="1:57" x14ac:dyDescent="0.25">
      <c r="A24" t="s">
        <v>197</v>
      </c>
      <c r="B24" t="s">
        <v>205</v>
      </c>
      <c r="C24" s="8">
        <f>SUMIFS('Totaal per jr'!B:B,'Totaal per jr'!A:A,'Totaal per 10 jr'!A24,'Totaal per jr'!A:A,'Totaal per 10 jr'!B24)</f>
        <v>9720</v>
      </c>
      <c r="D24" s="8">
        <f>SUMIFS('Totaal per jr'!C:C,'Totaal per jr'!A:A,'Totaal per 10 jr'!A24,'Totaal per jr'!A:A,'Totaal per 10 jr'!B24)</f>
        <v>8325</v>
      </c>
      <c r="E24" s="8">
        <f>SUMIFS('Totaal per jr'!D:D,'Totaal per jr'!A:A,'Totaal per 10 jr'!A24,'Totaal per jr'!A:A,'Totaal per 10 jr'!B24)</f>
        <v>0</v>
      </c>
      <c r="F24" s="8">
        <f>SUMIFS('Totaal per jr'!E:E,'Totaal per jr'!A:A,'Totaal per 10 jr'!A24,'Totaal per jr'!A:A,'Totaal per 10 jr'!B24)</f>
        <v>0</v>
      </c>
      <c r="G24" s="8">
        <f>SUMIFS('Totaal per jr'!F:F,'Totaal per jr'!A:A,'Totaal per 10 jr'!A24,'Totaal per jr'!A:A,'Totaal per 10 jr'!B24)</f>
        <v>8897</v>
      </c>
      <c r="H24" s="8">
        <f>SUMIFS('Totaal per jr'!G:G,'Totaal per jr'!A:A,'Totaal per 10 jr'!A24,'Totaal per jr'!A:A,'Totaal per 10 jr'!B24)</f>
        <v>7588</v>
      </c>
      <c r="I24" s="8">
        <f>SUMIFS('Totaal per jr'!H:H,'Totaal per jr'!A:A,'Totaal per 10 jr'!A24,'Totaal per jr'!A:A,'Totaal per 10 jr'!B24)</f>
        <v>0</v>
      </c>
      <c r="J24" s="8">
        <f>SUMIFS('Totaal per jr'!I:I,'Totaal per jr'!A:A,'Totaal per 10 jr'!A24,'Totaal per jr'!A:A,'Totaal per 10 jr'!B24)</f>
        <v>0</v>
      </c>
      <c r="K24" s="8">
        <f>SUMIFS('Totaal per jr'!J:J,'Totaal per jr'!A:A,'Totaal per 10 jr'!A24,'Totaal per jr'!A:A,'Totaal per 10 jr'!B24)</f>
        <v>823</v>
      </c>
      <c r="L24" s="8">
        <f>SUMIFS('Totaal per jr'!K:K,'Totaal per jr'!A:A,'Totaal per 10 jr'!A24,'Totaal per jr'!A:A,'Totaal per 10 jr'!B24)</f>
        <v>737</v>
      </c>
      <c r="N24" s="8">
        <f>SUMIFS('Totaal per jr'!M:M,'Totaal per jr'!A:A,'Totaal per 10 jr'!A24,'Totaal per jr'!A:A,'Totaal per 10 jr'!B24)</f>
        <v>7899</v>
      </c>
      <c r="O24" s="8">
        <f>SUMIFS('Totaal per jr'!N:N,'Totaal per jr'!A:A,'Totaal per 10 jr'!A24,'Totaal per jr'!A:A,'Totaal per 10 jr'!B24)</f>
        <v>6999</v>
      </c>
      <c r="P24" s="8">
        <f>SUMIFS('Totaal per jr'!O:O,'Totaal per jr'!A:A,'Totaal per 10 jr'!A24,'Totaal per jr'!A:A,'Totaal per 10 jr'!B24)</f>
        <v>0</v>
      </c>
      <c r="Q24" s="8">
        <f>SUMIFS('Totaal per jr'!P:P,'Totaal per jr'!A:A,'Totaal per 10 jr'!A24,'Totaal per jr'!A:A,'Totaal per 10 jr'!B24)</f>
        <v>0</v>
      </c>
      <c r="R24" s="8">
        <f>SUMIFS('Totaal per jr'!Q:Q,'Totaal per jr'!A:A,'Totaal per 10 jr'!A24,'Totaal per jr'!A:A,'Totaal per 10 jr'!B24)</f>
        <v>7076</v>
      </c>
      <c r="S24" s="8">
        <f>SUMIFS('Totaal per jr'!R:R,'Totaal per jr'!A:A,'Totaal per 10 jr'!A24,'Totaal per jr'!A:A,'Totaal per 10 jr'!B24)</f>
        <v>6261</v>
      </c>
      <c r="T24" s="8">
        <f>SUMIFS('Totaal per jr'!S:S,'Totaal per jr'!A:A,'Totaal per 10 jr'!A24,'Totaal per jr'!A:A,'Totaal per 10 jr'!B24)</f>
        <v>0</v>
      </c>
      <c r="U24" s="8">
        <f>SUMIFS('Totaal per jr'!T:T,'Totaal per jr'!A:A,'Totaal per 10 jr'!A24,'Totaal per jr'!A:A,'Totaal per 10 jr'!B24)</f>
        <v>0</v>
      </c>
      <c r="V24" s="8">
        <f>SUMIFS('Totaal per jr'!U:U,'Totaal per jr'!A:A,'Totaal per 10 jr'!A24,'Totaal per jr'!A:A,'Totaal per 10 jr'!B24)</f>
        <v>823</v>
      </c>
      <c r="W24" s="8">
        <f>SUMIFS('Totaal per jr'!V:V,'Totaal per jr'!A:A,'Totaal per 10 jr'!A24,'Totaal per jr'!A:A,'Totaal per 10 jr'!B24)</f>
        <v>738</v>
      </c>
      <c r="AA24" s="8">
        <f>SUMIFS('Totaal per jr'!Z:Z,'Totaal per jr'!A:A,'Totaal per 10 jr'!A24,'Totaal per jr'!A:A,'Totaal per 10 jr'!B24)</f>
        <v>0</v>
      </c>
      <c r="AB24" s="8">
        <f>SUMIFS('Totaal per jr'!AA:AA,'Totaal per jr'!A:A,'Totaal per 10 jr'!A24,'Totaal per jr'!A:A,'Totaal per 10 jr'!B24)</f>
        <v>0</v>
      </c>
      <c r="AD24" s="8">
        <f>SUMIFS('Totaal per jr'!AC:AC,'Totaal per jr'!A:A,'Totaal per 10 jr'!A24,'Totaal per jr'!A:A,'Totaal per 10 jr'!B24)</f>
        <v>0</v>
      </c>
      <c r="AF24" s="8">
        <f>SUMIFS('Totaal per jr'!AE:AE,'Totaal per jr'!A:A,'Totaal per 10 jr'!A24,'Totaal per jr'!A:A,'Totaal per 10 jr'!B24)</f>
        <v>7899</v>
      </c>
      <c r="AH24" s="51">
        <f>SUMIFS('Totaal per jr'!AG:AG,'Totaal per jr'!A:A,'Totaal per 10 jr'!A24,'Totaal per jr'!A:A,'Totaal per 10 jr'!B24)</f>
        <v>9720</v>
      </c>
      <c r="AI24" s="52">
        <f>SUMIFS('Totaal per jr'!AH:AH,'Totaal per jr'!A:A,'Totaal per 10 jr'!A24,'Totaal per jr'!A:A,'Totaal per 10 jr'!B24)</f>
        <v>8325</v>
      </c>
      <c r="AJ24" s="52">
        <f>SUMIFS('Totaal per jr'!AI:AI,'Totaal per jr'!A:A,'Totaal per 10 jr'!A24,'Totaal per jr'!A:A,'Totaal per 10 jr'!B24)</f>
        <v>0</v>
      </c>
      <c r="AK24" s="52">
        <f>SUMIFS('Totaal per jr'!AJ:AJ,'Totaal per jr'!A:A,'Totaal per 10 jr'!A24,'Totaal per jr'!A:A,'Totaal per 10 jr'!B24)</f>
        <v>0</v>
      </c>
      <c r="AL24" s="52">
        <f>SUMIFS('Totaal per jr'!AK:AK,'Totaal per jr'!A:A,'Totaal per 10 jr'!A24,'Totaal per jr'!A:A,'Totaal per 10 jr'!B24)</f>
        <v>8897</v>
      </c>
      <c r="AM24" s="52">
        <f>SUMIFS('Totaal per jr'!AL:AL,'Totaal per jr'!A:A,'Totaal per 10 jr'!A24,'Totaal per jr'!A:A,'Totaal per 10 jr'!B24)</f>
        <v>7588</v>
      </c>
      <c r="AN24" s="52">
        <f>SUMIFS('Totaal per jr'!AM:AM,'Totaal per jr'!A:A,'Totaal per 10 jr'!A24,'Totaal per jr'!A:A,'Totaal per 10 jr'!B24)</f>
        <v>0</v>
      </c>
      <c r="AO24" s="52">
        <f>SUMIFS('Totaal per jr'!AN:AN,'Totaal per jr'!A:A,'Totaal per 10 jr'!A24,'Totaal per jr'!A:A,'Totaal per 10 jr'!B24)</f>
        <v>0</v>
      </c>
      <c r="AP24" s="52">
        <f>SUMIFS('Totaal per jr'!AO:AO,'Totaal per jr'!A:A,'Totaal per 10 jr'!A24,'Totaal per jr'!A:A,'Totaal per 10 jr'!B24)</f>
        <v>823</v>
      </c>
      <c r="AQ24" s="52">
        <f>SUMIFS('Totaal per jr'!AP:AP,'Totaal per jr'!A:A,'Totaal per 10 jr'!A24,'Totaal per jr'!A:A,'Totaal per 10 jr'!B24)</f>
        <v>737</v>
      </c>
      <c r="AR24" s="78">
        <f t="shared" si="1"/>
        <v>0</v>
      </c>
      <c r="AS24" s="56">
        <f t="shared" si="0"/>
        <v>0</v>
      </c>
      <c r="AU24" s="8">
        <f>SUMIFS('Totaal per jr'!CG:CG,'Totaal per jr'!A:A,'Totaal per 10 jr'!A24,'Totaal per jr'!A:A,'Totaal per 10 jr'!B24)</f>
        <v>2118532.4145425628</v>
      </c>
      <c r="AV24" s="8">
        <f>SUMIFS('Totaal per jr'!CH:CH,'Totaal per jr'!A:A,'Totaal per 10 jr'!A24,'Totaal per jr'!A:A,'Totaal per 10 jr'!B24)</f>
        <v>2124545.5155285769</v>
      </c>
      <c r="AW24" s="8">
        <f>SUMIFS('Totaal per jr'!CP:CP,'Totaal per jr'!A:A,'Totaal per 10 jr'!A24,'Totaal per jr'!A:A,'Totaal per 10 jr'!B24)</f>
        <v>2118532.4145425628</v>
      </c>
      <c r="AX24" s="8">
        <f>SUMIFS('Totaal per jr'!CQ:CQ,'Totaal per jr'!A:A,'Totaal per 10 jr'!A24,'Totaal per jr'!A:A,'Totaal per 10 jr'!B24)</f>
        <v>2124545.5155285769</v>
      </c>
      <c r="AZ24" s="8">
        <f>SUMIFS('Totaal per jr'!BN:BN,'Totaal per jr'!A:A,'Totaal per 10 jr'!A24,'Totaal per jr'!A:A,'Totaal per 10 jr'!B24)</f>
        <v>0</v>
      </c>
      <c r="BA24" s="8">
        <f>SUMIFS('Totaal per jr'!BO:BO,'Totaal per jr'!A:A,'Totaal per 10 jr'!A24,'Totaal per jr'!A:A,'Totaal per 10 jr'!B24)</f>
        <v>1362687.1767753966</v>
      </c>
      <c r="BB24" s="8">
        <f>SUMIFS('Totaal per jr'!BR:BR,'Totaal per jr'!A:A,'Totaal per 10 jr'!A24,'Totaal per jr'!A:A,'Totaal per 10 jr'!B24)</f>
        <v>0</v>
      </c>
      <c r="BC24" s="8">
        <f>SUMIFS('Totaal per jr'!BS:BS,'Totaal per jr'!A:A,'Totaal per 10 jr'!A24,'Totaal per jr'!A:A,'Totaal per 10 jr'!B24)</f>
        <v>3292227.8452380951</v>
      </c>
      <c r="BD24" s="8">
        <f>SUMIFS('Totaal per jr'!BU:BU,'Totaal per jr'!A:A,'Totaal per 10 jr'!A24,'Totaal per jr'!A:A,'Totaal per 10 jr'!B24)</f>
        <v>0</v>
      </c>
      <c r="BE24" s="8">
        <f>SUMIFS('Totaal per jr'!BV:BV,'Totaal per jr'!A:A,'Totaal per 10 jr'!A24,'Totaal per jr'!A:A,'Totaal per 10 jr'!B24)</f>
        <v>1929540.6684626986</v>
      </c>
    </row>
    <row r="25" spans="1:57" x14ac:dyDescent="0.25">
      <c r="A25" t="s">
        <v>198</v>
      </c>
      <c r="B25" t="s">
        <v>206</v>
      </c>
      <c r="C25" s="8">
        <f>SUMIFS('Totaal per jr'!B:B,'Totaal per jr'!A:A,'Totaal per 10 jr'!A25,'Totaal per jr'!A:A,'Totaal per 10 jr'!B25)</f>
        <v>1601</v>
      </c>
      <c r="D25" s="8">
        <f>SUMIFS('Totaal per jr'!C:C,'Totaal per jr'!A:A,'Totaal per 10 jr'!A25,'Totaal per jr'!A:A,'Totaal per 10 jr'!B25)</f>
        <v>1482</v>
      </c>
      <c r="E25" s="8">
        <f>SUMIFS('Totaal per jr'!D:D,'Totaal per jr'!A:A,'Totaal per 10 jr'!A25,'Totaal per jr'!A:A,'Totaal per 10 jr'!B25)</f>
        <v>0</v>
      </c>
      <c r="F25" s="8">
        <f>SUMIFS('Totaal per jr'!E:E,'Totaal per jr'!A:A,'Totaal per 10 jr'!A25,'Totaal per jr'!A:A,'Totaal per 10 jr'!B25)</f>
        <v>0</v>
      </c>
      <c r="G25" s="8">
        <f>SUMIFS('Totaal per jr'!F:F,'Totaal per jr'!A:A,'Totaal per 10 jr'!A25,'Totaal per jr'!A:A,'Totaal per 10 jr'!B25)</f>
        <v>1298</v>
      </c>
      <c r="H25" s="8">
        <f>SUMIFS('Totaal per jr'!G:G,'Totaal per jr'!A:A,'Totaal per 10 jr'!A25,'Totaal per jr'!A:A,'Totaal per 10 jr'!B25)</f>
        <v>1203</v>
      </c>
      <c r="I25" s="8">
        <f>SUMIFS('Totaal per jr'!H:H,'Totaal per jr'!A:A,'Totaal per 10 jr'!A25,'Totaal per jr'!A:A,'Totaal per 10 jr'!B25)</f>
        <v>0</v>
      </c>
      <c r="J25" s="8">
        <f>SUMIFS('Totaal per jr'!I:I,'Totaal per jr'!A:A,'Totaal per 10 jr'!A25,'Totaal per jr'!A:A,'Totaal per 10 jr'!B25)</f>
        <v>0</v>
      </c>
      <c r="K25" s="8">
        <f>SUMIFS('Totaal per jr'!J:J,'Totaal per jr'!A:A,'Totaal per 10 jr'!A25,'Totaal per jr'!A:A,'Totaal per 10 jr'!B25)</f>
        <v>303</v>
      </c>
      <c r="L25" s="8">
        <f>SUMIFS('Totaal per jr'!K:K,'Totaal per jr'!A:A,'Totaal per 10 jr'!A25,'Totaal per jr'!A:A,'Totaal per 10 jr'!B25)</f>
        <v>279</v>
      </c>
      <c r="N25" s="8">
        <f>SUMIFS('Totaal per jr'!M:M,'Totaal per jr'!A:A,'Totaal per 10 jr'!A25,'Totaal per jr'!A:A,'Totaal per 10 jr'!B25)</f>
        <v>1608</v>
      </c>
      <c r="O25" s="8">
        <f>SUMIFS('Totaal per jr'!N:N,'Totaal per jr'!A:A,'Totaal per 10 jr'!A25,'Totaal per jr'!A:A,'Totaal per 10 jr'!B25)</f>
        <v>1493</v>
      </c>
      <c r="P25" s="8">
        <f>SUMIFS('Totaal per jr'!O:O,'Totaal per jr'!A:A,'Totaal per 10 jr'!A25,'Totaal per jr'!A:A,'Totaal per 10 jr'!B25)</f>
        <v>0</v>
      </c>
      <c r="Q25" s="8">
        <f>SUMIFS('Totaal per jr'!P:P,'Totaal per jr'!A:A,'Totaal per 10 jr'!A25,'Totaal per jr'!A:A,'Totaal per 10 jr'!B25)</f>
        <v>0</v>
      </c>
      <c r="R25" s="8">
        <f>SUMIFS('Totaal per jr'!Q:Q,'Totaal per jr'!A:A,'Totaal per 10 jr'!A25,'Totaal per jr'!A:A,'Totaal per 10 jr'!B25)</f>
        <v>0</v>
      </c>
      <c r="S25" s="8">
        <f>SUMIFS('Totaal per jr'!R:R,'Totaal per jr'!A:A,'Totaal per 10 jr'!A25,'Totaal per jr'!A:A,'Totaal per 10 jr'!B25)</f>
        <v>0</v>
      </c>
      <c r="T25" s="8">
        <f>SUMIFS('Totaal per jr'!S:S,'Totaal per jr'!A:A,'Totaal per 10 jr'!A25,'Totaal per jr'!A:A,'Totaal per 10 jr'!B25)</f>
        <v>0</v>
      </c>
      <c r="U25" s="8">
        <f>SUMIFS('Totaal per jr'!T:T,'Totaal per jr'!A:A,'Totaal per 10 jr'!A25,'Totaal per jr'!A:A,'Totaal per 10 jr'!B25)</f>
        <v>0</v>
      </c>
      <c r="V25" s="8">
        <f>SUMIFS('Totaal per jr'!U:U,'Totaal per jr'!A:A,'Totaal per 10 jr'!A25,'Totaal per jr'!A:A,'Totaal per 10 jr'!B25)</f>
        <v>1608</v>
      </c>
      <c r="W25" s="8">
        <f>SUMIFS('Totaal per jr'!V:V,'Totaal per jr'!A:A,'Totaal per 10 jr'!A25,'Totaal per jr'!A:A,'Totaal per 10 jr'!B25)</f>
        <v>1493</v>
      </c>
      <c r="AA25" s="8">
        <f>SUMIFS('Totaal per jr'!Z:Z,'Totaal per jr'!A:A,'Totaal per 10 jr'!A25,'Totaal per jr'!A:A,'Totaal per 10 jr'!B25)</f>
        <v>0</v>
      </c>
      <c r="AB25" s="8">
        <f>SUMIFS('Totaal per jr'!AA:AA,'Totaal per jr'!A:A,'Totaal per 10 jr'!A25,'Totaal per jr'!A:A,'Totaal per 10 jr'!B25)</f>
        <v>0</v>
      </c>
      <c r="AD25" s="8">
        <f>SUMIFS('Totaal per jr'!AC:AC,'Totaal per jr'!A:A,'Totaal per 10 jr'!A25,'Totaal per jr'!A:A,'Totaal per 10 jr'!B25)</f>
        <v>0</v>
      </c>
      <c r="AF25" s="8">
        <f>SUMIFS('Totaal per jr'!AE:AE,'Totaal per jr'!A:A,'Totaal per 10 jr'!A25,'Totaal per jr'!A:A,'Totaal per 10 jr'!B25)</f>
        <v>1608</v>
      </c>
      <c r="AH25" s="51">
        <f>SUMIFS('Totaal per jr'!AG:AG,'Totaal per jr'!A:A,'Totaal per 10 jr'!A25,'Totaal per jr'!A:A,'Totaal per 10 jr'!B25)</f>
        <v>1601</v>
      </c>
      <c r="AI25" s="52">
        <f>SUMIFS('Totaal per jr'!AH:AH,'Totaal per jr'!A:A,'Totaal per 10 jr'!A25,'Totaal per jr'!A:A,'Totaal per 10 jr'!B25)</f>
        <v>1482</v>
      </c>
      <c r="AJ25" s="52">
        <f>SUMIFS('Totaal per jr'!AI:AI,'Totaal per jr'!A:A,'Totaal per 10 jr'!A25,'Totaal per jr'!A:A,'Totaal per 10 jr'!B25)</f>
        <v>0</v>
      </c>
      <c r="AK25" s="52">
        <f>SUMIFS('Totaal per jr'!AJ:AJ,'Totaal per jr'!A:A,'Totaal per 10 jr'!A25,'Totaal per jr'!A:A,'Totaal per 10 jr'!B25)</f>
        <v>0</v>
      </c>
      <c r="AL25" s="52">
        <f>SUMIFS('Totaal per jr'!AK:AK,'Totaal per jr'!A:A,'Totaal per 10 jr'!A25,'Totaal per jr'!A:A,'Totaal per 10 jr'!B25)</f>
        <v>1298</v>
      </c>
      <c r="AM25" s="52">
        <f>SUMIFS('Totaal per jr'!AL:AL,'Totaal per jr'!A:A,'Totaal per 10 jr'!A25,'Totaal per jr'!A:A,'Totaal per 10 jr'!B25)</f>
        <v>1203</v>
      </c>
      <c r="AN25" s="52">
        <f>SUMIFS('Totaal per jr'!AM:AM,'Totaal per jr'!A:A,'Totaal per 10 jr'!A25,'Totaal per jr'!A:A,'Totaal per 10 jr'!B25)</f>
        <v>0</v>
      </c>
      <c r="AO25" s="52">
        <f>SUMIFS('Totaal per jr'!AN:AN,'Totaal per jr'!A:A,'Totaal per 10 jr'!A25,'Totaal per jr'!A:A,'Totaal per 10 jr'!B25)</f>
        <v>0</v>
      </c>
      <c r="AP25" s="52">
        <f>SUMIFS('Totaal per jr'!AO:AO,'Totaal per jr'!A:A,'Totaal per 10 jr'!A25,'Totaal per jr'!A:A,'Totaal per 10 jr'!B25)</f>
        <v>303</v>
      </c>
      <c r="AQ25" s="52">
        <f>SUMIFS('Totaal per jr'!AP:AP,'Totaal per jr'!A:A,'Totaal per 10 jr'!A25,'Totaal per jr'!A:A,'Totaal per 10 jr'!B25)</f>
        <v>279</v>
      </c>
      <c r="AR25" s="78">
        <f t="shared" si="1"/>
        <v>0</v>
      </c>
      <c r="AS25" s="56">
        <f t="shared" si="0"/>
        <v>0</v>
      </c>
      <c r="AU25" s="8">
        <f>SUMIFS('Totaal per jr'!CG:CG,'Totaal per jr'!A:A,'Totaal per 10 jr'!A25,'Totaal per jr'!A:A,'Totaal per 10 jr'!B25)</f>
        <v>0</v>
      </c>
      <c r="AV25" s="8">
        <f>SUMIFS('Totaal per jr'!CH:CH,'Totaal per jr'!A:A,'Totaal per 10 jr'!A25,'Totaal per jr'!A:A,'Totaal per 10 jr'!B25)</f>
        <v>0</v>
      </c>
      <c r="AW25" s="8">
        <f>SUMIFS('Totaal per jr'!CP:CP,'Totaal per jr'!A:A,'Totaal per 10 jr'!A25,'Totaal per jr'!A:A,'Totaal per 10 jr'!B25)</f>
        <v>144090</v>
      </c>
      <c r="AX25" s="8">
        <f>SUMIFS('Totaal per jr'!CQ:CQ,'Totaal per jr'!A:A,'Totaal per 10 jr'!A25,'Totaal per jr'!A:A,'Totaal per 10 jr'!B25)</f>
        <v>176110</v>
      </c>
      <c r="AZ25" s="8">
        <f>SUMIFS('Totaal per jr'!BN:BN,'Totaal per jr'!A:A,'Totaal per 10 jr'!A25,'Totaal per jr'!A:A,'Totaal per 10 jr'!B25)</f>
        <v>0</v>
      </c>
      <c r="BA25" s="8">
        <f>SUMIFS('Totaal per jr'!BO:BO,'Totaal per jr'!A:A,'Totaal per 10 jr'!A25,'Totaal per jr'!A:A,'Totaal per 10 jr'!B25)</f>
        <v>0</v>
      </c>
      <c r="BB25" s="8">
        <f>SUMIFS('Totaal per jr'!BR:BR,'Totaal per jr'!A:A,'Totaal per 10 jr'!A25,'Totaal per jr'!A:A,'Totaal per 10 jr'!B25)</f>
        <v>0</v>
      </c>
      <c r="BC25" s="8">
        <f>SUMIFS('Totaal per jr'!BS:BS,'Totaal per jr'!A:A,'Totaal per 10 jr'!A25,'Totaal per jr'!A:A,'Totaal per 10 jr'!B25)</f>
        <v>0</v>
      </c>
      <c r="BD25" s="8">
        <f>SUMIFS('Totaal per jr'!BU:BU,'Totaal per jr'!A:A,'Totaal per 10 jr'!A25,'Totaal per jr'!A:A,'Totaal per 10 jr'!B25)</f>
        <v>0</v>
      </c>
      <c r="BE25" s="8">
        <f>SUMIFS('Totaal per jr'!BV:BV,'Totaal per jr'!A:A,'Totaal per 10 jr'!A25,'Totaal per jr'!A:A,'Totaal per 10 jr'!B25)</f>
        <v>0</v>
      </c>
    </row>
    <row r="26" spans="1:57" x14ac:dyDescent="0.25">
      <c r="A26" t="s">
        <v>209</v>
      </c>
      <c r="B26" t="s">
        <v>210</v>
      </c>
      <c r="C26" s="8">
        <f>SUMIFS('Totaal per jr'!B:B,'Totaal per jr'!A:A,'Totaal per 10 jr'!A26,'Totaal per jr'!A:A,'Totaal per 10 jr'!B26)</f>
        <v>1156</v>
      </c>
      <c r="D26" s="8">
        <f>SUMIFS('Totaal per jr'!C:C,'Totaal per jr'!A:A,'Totaal per 10 jr'!A26,'Totaal per jr'!A:A,'Totaal per 10 jr'!B26)</f>
        <v>1057</v>
      </c>
      <c r="E26" s="8">
        <f>SUMIFS('Totaal per jr'!D:D,'Totaal per jr'!A:A,'Totaal per 10 jr'!A26,'Totaal per jr'!A:A,'Totaal per 10 jr'!B26)</f>
        <v>0</v>
      </c>
      <c r="F26" s="8">
        <f>SUMIFS('Totaal per jr'!E:E,'Totaal per jr'!A:A,'Totaal per 10 jr'!A26,'Totaal per jr'!A:A,'Totaal per 10 jr'!B26)</f>
        <v>0</v>
      </c>
      <c r="G26" s="8">
        <f>SUMIFS('Totaal per jr'!F:F,'Totaal per jr'!A:A,'Totaal per 10 jr'!A26,'Totaal per jr'!A:A,'Totaal per 10 jr'!B26)</f>
        <v>673</v>
      </c>
      <c r="H26" s="8">
        <f>SUMIFS('Totaal per jr'!G:G,'Totaal per jr'!A:A,'Totaal per 10 jr'!A26,'Totaal per jr'!A:A,'Totaal per 10 jr'!B26)</f>
        <v>615</v>
      </c>
      <c r="I26" s="8">
        <f>SUMIFS('Totaal per jr'!H:H,'Totaal per jr'!A:A,'Totaal per 10 jr'!A26,'Totaal per jr'!A:A,'Totaal per 10 jr'!B26)</f>
        <v>0</v>
      </c>
      <c r="J26" s="8">
        <f>SUMIFS('Totaal per jr'!I:I,'Totaal per jr'!A:A,'Totaal per 10 jr'!A26,'Totaal per jr'!A:A,'Totaal per 10 jr'!B26)</f>
        <v>0</v>
      </c>
      <c r="K26" s="8">
        <f>SUMIFS('Totaal per jr'!J:J,'Totaal per jr'!A:A,'Totaal per 10 jr'!A26,'Totaal per jr'!A:A,'Totaal per 10 jr'!B26)</f>
        <v>483</v>
      </c>
      <c r="L26" s="8">
        <f>SUMIFS('Totaal per jr'!K:K,'Totaal per jr'!A:A,'Totaal per 10 jr'!A26,'Totaal per jr'!A:A,'Totaal per 10 jr'!B26)</f>
        <v>442</v>
      </c>
      <c r="N26" s="8">
        <f>SUMIFS('Totaal per jr'!M:M,'Totaal per jr'!A:A,'Totaal per 10 jr'!A26,'Totaal per jr'!A:A,'Totaal per 10 jr'!B26)</f>
        <v>1005</v>
      </c>
      <c r="O26" s="8">
        <f>SUMIFS('Totaal per jr'!N:N,'Totaal per jr'!A:A,'Totaal per 10 jr'!A26,'Totaal per jr'!A:A,'Totaal per 10 jr'!B26)</f>
        <v>923</v>
      </c>
      <c r="P26" s="8">
        <f>SUMIFS('Totaal per jr'!O:O,'Totaal per jr'!A:A,'Totaal per 10 jr'!A26,'Totaal per jr'!A:A,'Totaal per 10 jr'!B26)</f>
        <v>0</v>
      </c>
      <c r="Q26" s="8">
        <f>SUMIFS('Totaal per jr'!P:P,'Totaal per jr'!A:A,'Totaal per 10 jr'!A26,'Totaal per jr'!A:A,'Totaal per 10 jr'!B26)</f>
        <v>0</v>
      </c>
      <c r="R26" s="8">
        <f>SUMIFS('Totaal per jr'!Q:Q,'Totaal per jr'!A:A,'Totaal per 10 jr'!A26,'Totaal per jr'!A:A,'Totaal per 10 jr'!B26)</f>
        <v>0</v>
      </c>
      <c r="S26" s="8">
        <f>SUMIFS('Totaal per jr'!R:R,'Totaal per jr'!A:A,'Totaal per 10 jr'!A26,'Totaal per jr'!A:A,'Totaal per 10 jr'!B26)</f>
        <v>0</v>
      </c>
      <c r="T26" s="8">
        <f>SUMIFS('Totaal per jr'!S:S,'Totaal per jr'!A:A,'Totaal per 10 jr'!A26,'Totaal per jr'!A:A,'Totaal per 10 jr'!B26)</f>
        <v>0</v>
      </c>
      <c r="U26" s="8">
        <f>SUMIFS('Totaal per jr'!T:T,'Totaal per jr'!A:A,'Totaal per 10 jr'!A26,'Totaal per jr'!A:A,'Totaal per 10 jr'!B26)</f>
        <v>0</v>
      </c>
      <c r="V26" s="8">
        <f>SUMIFS('Totaal per jr'!U:U,'Totaal per jr'!A:A,'Totaal per 10 jr'!A26,'Totaal per jr'!A:A,'Totaal per 10 jr'!B26)</f>
        <v>1005</v>
      </c>
      <c r="W26" s="8">
        <f>SUMIFS('Totaal per jr'!V:V,'Totaal per jr'!A:A,'Totaal per 10 jr'!A26,'Totaal per jr'!A:A,'Totaal per 10 jr'!B26)</f>
        <v>923</v>
      </c>
      <c r="AA26" s="8">
        <f>SUMIFS('Totaal per jr'!Z:Z,'Totaal per jr'!A:A,'Totaal per 10 jr'!A26,'Totaal per jr'!A:A,'Totaal per 10 jr'!B26)</f>
        <v>0</v>
      </c>
      <c r="AB26" s="8">
        <f>SUMIFS('Totaal per jr'!AA:AA,'Totaal per jr'!A:A,'Totaal per 10 jr'!A26,'Totaal per jr'!A:A,'Totaal per 10 jr'!B26)</f>
        <v>0</v>
      </c>
      <c r="AD26" s="8">
        <f>SUMIFS('Totaal per jr'!AC:AC,'Totaal per jr'!A:A,'Totaal per 10 jr'!A26,'Totaal per jr'!A:A,'Totaal per 10 jr'!B26)</f>
        <v>0</v>
      </c>
      <c r="AF26" s="8">
        <f>SUMIFS('Totaal per jr'!AE:AE,'Totaal per jr'!A:A,'Totaal per 10 jr'!A26,'Totaal per jr'!A:A,'Totaal per 10 jr'!B26)</f>
        <v>1005</v>
      </c>
      <c r="AH26" s="51">
        <f>SUMIFS('Totaal per jr'!AG:AG,'Totaal per jr'!A:A,'Totaal per 10 jr'!A26,'Totaal per jr'!A:A,'Totaal per 10 jr'!B26)</f>
        <v>1156</v>
      </c>
      <c r="AI26" s="52">
        <f>SUMIFS('Totaal per jr'!AH:AH,'Totaal per jr'!A:A,'Totaal per 10 jr'!A26,'Totaal per jr'!A:A,'Totaal per 10 jr'!B26)</f>
        <v>1057</v>
      </c>
      <c r="AJ26" s="52">
        <f>SUMIFS('Totaal per jr'!AI:AI,'Totaal per jr'!A:A,'Totaal per 10 jr'!A26,'Totaal per jr'!A:A,'Totaal per 10 jr'!B26)</f>
        <v>0</v>
      </c>
      <c r="AK26" s="52">
        <f>SUMIFS('Totaal per jr'!AJ:AJ,'Totaal per jr'!A:A,'Totaal per 10 jr'!A26,'Totaal per jr'!A:A,'Totaal per 10 jr'!B26)</f>
        <v>0</v>
      </c>
      <c r="AL26" s="52">
        <f>SUMIFS('Totaal per jr'!AK:AK,'Totaal per jr'!A:A,'Totaal per 10 jr'!A26,'Totaal per jr'!A:A,'Totaal per 10 jr'!B26)</f>
        <v>673</v>
      </c>
      <c r="AM26" s="52">
        <f>SUMIFS('Totaal per jr'!AL:AL,'Totaal per jr'!A:A,'Totaal per 10 jr'!A26,'Totaal per jr'!A:A,'Totaal per 10 jr'!B26)</f>
        <v>615</v>
      </c>
      <c r="AN26" s="52">
        <f>SUMIFS('Totaal per jr'!AM:AM,'Totaal per jr'!A:A,'Totaal per 10 jr'!A26,'Totaal per jr'!A:A,'Totaal per 10 jr'!B26)</f>
        <v>0</v>
      </c>
      <c r="AO26" s="52">
        <f>SUMIFS('Totaal per jr'!AN:AN,'Totaal per jr'!A:A,'Totaal per 10 jr'!A26,'Totaal per jr'!A:A,'Totaal per 10 jr'!B26)</f>
        <v>0</v>
      </c>
      <c r="AP26" s="52">
        <f>SUMIFS('Totaal per jr'!AO:AO,'Totaal per jr'!A:A,'Totaal per 10 jr'!A26,'Totaal per jr'!A:A,'Totaal per 10 jr'!B26)</f>
        <v>483</v>
      </c>
      <c r="AQ26" s="52">
        <f>SUMIFS('Totaal per jr'!AP:AP,'Totaal per jr'!A:A,'Totaal per 10 jr'!A26,'Totaal per jr'!A:A,'Totaal per 10 jr'!B26)</f>
        <v>442</v>
      </c>
      <c r="AR26" s="78">
        <f t="shared" si="1"/>
        <v>0</v>
      </c>
      <c r="AS26" s="56">
        <f t="shared" si="0"/>
        <v>0</v>
      </c>
      <c r="AU26" s="8">
        <f>SUMIFS('Totaal per jr'!CG:CG,'Totaal per jr'!A:A,'Totaal per 10 jr'!A26,'Totaal per jr'!A:A,'Totaal per 10 jr'!B26)</f>
        <v>0</v>
      </c>
      <c r="AV26" s="8">
        <f>SUMIFS('Totaal per jr'!CH:CH,'Totaal per jr'!A:A,'Totaal per 10 jr'!A26,'Totaal per jr'!A:A,'Totaal per 10 jr'!B26)</f>
        <v>0</v>
      </c>
      <c r="AW26" s="8">
        <f>SUMIFS('Totaal per jr'!CP:CP,'Totaal per jr'!A:A,'Totaal per 10 jr'!A26,'Totaal per jr'!A:A,'Totaal per 10 jr'!B26)</f>
        <v>104040</v>
      </c>
      <c r="AX26" s="8">
        <f>SUMIFS('Totaal per jr'!CQ:CQ,'Totaal per jr'!A:A,'Totaal per 10 jr'!A26,'Totaal per jr'!A:A,'Totaal per 10 jr'!B26)</f>
        <v>127160</v>
      </c>
      <c r="AZ26" s="8">
        <f>SUMIFS('Totaal per jr'!BN:BN,'Totaal per jr'!A:A,'Totaal per 10 jr'!A26,'Totaal per jr'!A:A,'Totaal per 10 jr'!B26)</f>
        <v>0</v>
      </c>
      <c r="BA26" s="8">
        <f>SUMIFS('Totaal per jr'!BO:BO,'Totaal per jr'!A:A,'Totaal per 10 jr'!A26,'Totaal per jr'!A:A,'Totaal per 10 jr'!B26)</f>
        <v>0</v>
      </c>
      <c r="BB26" s="8">
        <f>SUMIFS('Totaal per jr'!BR:BR,'Totaal per jr'!A:A,'Totaal per 10 jr'!A26,'Totaal per jr'!A:A,'Totaal per 10 jr'!B26)</f>
        <v>0</v>
      </c>
      <c r="BC26" s="8">
        <f>SUMIFS('Totaal per jr'!BS:BS,'Totaal per jr'!A:A,'Totaal per 10 jr'!A26,'Totaal per jr'!A:A,'Totaal per 10 jr'!B26)</f>
        <v>0</v>
      </c>
      <c r="BD26" s="8">
        <f>SUMIFS('Totaal per jr'!BU:BU,'Totaal per jr'!A:A,'Totaal per 10 jr'!A26,'Totaal per jr'!A:A,'Totaal per 10 jr'!B26)</f>
        <v>0</v>
      </c>
      <c r="BE26" s="8">
        <f>SUMIFS('Totaal per jr'!BV:BV,'Totaal per jr'!A:A,'Totaal per 10 jr'!A26,'Totaal per jr'!A:A,'Totaal per 10 jr'!B26)</f>
        <v>0</v>
      </c>
    </row>
    <row r="27" spans="1:57" x14ac:dyDescent="0.25">
      <c r="A27" s="2" t="s">
        <v>165</v>
      </c>
      <c r="B27" s="2" t="s">
        <v>210</v>
      </c>
      <c r="C27" s="8">
        <f>SUMIFS('Totaal per jr'!B:B,'Totaal per jr'!A:A,'Totaal per 10 jr'!A27,'Totaal per jr'!A:A,'Totaal per 10 jr'!B27)</f>
        <v>547645</v>
      </c>
      <c r="D27" s="8">
        <f>SUMIFS('Totaal per jr'!C:C,'Totaal per jr'!A:A,'Totaal per 10 jr'!A27,'Totaal per jr'!A:A,'Totaal per 10 jr'!B27)</f>
        <v>470026</v>
      </c>
      <c r="E27" s="8">
        <f>SUMIFS('Totaal per jr'!D:D,'Totaal per jr'!A:A,'Totaal per 10 jr'!A27,'Totaal per jr'!A:A,'Totaal per 10 jr'!B27)</f>
        <v>163305</v>
      </c>
      <c r="F27" s="8">
        <f>SUMIFS('Totaal per jr'!E:E,'Totaal per jr'!A:A,'Totaal per 10 jr'!A27,'Totaal per jr'!A:A,'Totaal per 10 jr'!B27)</f>
        <v>141706</v>
      </c>
      <c r="G27" s="8">
        <f>SUMIFS('Totaal per jr'!F:F,'Totaal per jr'!A:A,'Totaal per 10 jr'!A27,'Totaal per jr'!A:A,'Totaal per 10 jr'!B27)</f>
        <v>289847</v>
      </c>
      <c r="H27" s="8">
        <f>SUMIFS('Totaal per jr'!G:G,'Totaal per jr'!A:A,'Totaal per 10 jr'!A27,'Totaal per jr'!A:A,'Totaal per 10 jr'!B27)</f>
        <v>250316</v>
      </c>
      <c r="I27" s="8">
        <f>SUMIFS('Totaal per jr'!H:H,'Totaal per jr'!A:A,'Totaal per 10 jr'!A27,'Totaal per jr'!A:A,'Totaal per 10 jr'!B27)</f>
        <v>33565</v>
      </c>
      <c r="J27" s="8">
        <f>SUMIFS('Totaal per jr'!I:I,'Totaal per jr'!A:A,'Totaal per 10 jr'!A27,'Totaal per jr'!A:A,'Totaal per 10 jr'!B27)</f>
        <v>27702</v>
      </c>
      <c r="K27" s="8">
        <f>SUMIFS('Totaal per jr'!J:J,'Totaal per jr'!A:A,'Totaal per 10 jr'!A27,'Totaal per jr'!A:A,'Totaal per 10 jr'!B27)</f>
        <v>59450</v>
      </c>
      <c r="L27" s="8">
        <f>SUMIFS('Totaal per jr'!K:K,'Totaal per jr'!A:A,'Totaal per 10 jr'!A27,'Totaal per jr'!A:A,'Totaal per 10 jr'!B27)</f>
        <v>49090</v>
      </c>
      <c r="N27" s="8">
        <f>SUMIFS('Totaal per jr'!M:M,'Totaal per jr'!A:A,'Totaal per 10 jr'!A27,'Totaal per jr'!A:A,'Totaal per 10 jr'!B27)</f>
        <v>503897</v>
      </c>
      <c r="O27" s="8">
        <f>SUMIFS('Totaal per jr'!N:N,'Totaal per jr'!A:A,'Totaal per 10 jr'!A27,'Totaal per jr'!A:A,'Totaal per 10 jr'!B27)</f>
        <v>432595</v>
      </c>
      <c r="P27" s="8">
        <f>SUMIFS('Totaal per jr'!O:O,'Totaal per jr'!A:A,'Totaal per 10 jr'!A27,'Totaal per jr'!A:A,'Totaal per 10 jr'!B27)</f>
        <v>148678</v>
      </c>
      <c r="Q27" s="8">
        <f>SUMIFS('Totaal per jr'!P:P,'Totaal per jr'!A:A,'Totaal per 10 jr'!A27,'Totaal per jr'!A:A,'Totaal per 10 jr'!B27)</f>
        <v>129196</v>
      </c>
      <c r="R27" s="8">
        <f>SUMIFS('Totaal per jr'!Q:Q,'Totaal per jr'!A:A,'Totaal per 10 jr'!A27,'Totaal per jr'!A:A,'Totaal per 10 jr'!B27)</f>
        <v>262395</v>
      </c>
      <c r="S27" s="8">
        <f>SUMIFS('Totaal per jr'!R:R,'Totaal per jr'!A:A,'Totaal per 10 jr'!A27,'Totaal per jr'!A:A,'Totaal per 10 jr'!B27)</f>
        <v>227165</v>
      </c>
      <c r="T27" s="8">
        <f>SUMIFS('Totaal per jr'!S:S,'Totaal per jr'!A:A,'Totaal per 10 jr'!A27,'Totaal per jr'!A:A,'Totaal per 10 jr'!B27)</f>
        <v>32381</v>
      </c>
      <c r="U27" s="8">
        <f>SUMIFS('Totaal per jr'!T:T,'Totaal per jr'!A:A,'Totaal per 10 jr'!A27,'Totaal per jr'!A:A,'Totaal per 10 jr'!B27)</f>
        <v>26658</v>
      </c>
      <c r="V27" s="8">
        <f>SUMIFS('Totaal per jr'!U:U,'Totaal per jr'!A:A,'Totaal per 10 jr'!A27,'Totaal per jr'!A:A,'Totaal per 10 jr'!B27)</f>
        <v>56924</v>
      </c>
      <c r="W27" s="8">
        <f>SUMIFS('Totaal per jr'!V:V,'Totaal per jr'!A:A,'Totaal per 10 jr'!A27,'Totaal per jr'!A:A,'Totaal per 10 jr'!B27)</f>
        <v>46656</v>
      </c>
      <c r="Y27" s="8">
        <f>SUMIFS('Totaal per jr'!X:X,'Totaal per jr'!A:A,'Totaal per 10 jr'!A27,'Totaal per jr'!A:A,'Totaal per 10 jr'!B27)</f>
        <v>69055.555555555562</v>
      </c>
      <c r="AA27" s="8">
        <f>SUMIFS('Totaal per jr'!Z:Z,'Totaal per jr'!A:A,'Totaal per 10 jr'!A27,'Totaal per jr'!A:A,'Totaal per 10 jr'!B27)</f>
        <v>71028.571428571449</v>
      </c>
      <c r="AB27" s="8">
        <f>SUMIFS('Totaal per jr'!AA:AA,'Totaal per jr'!A:A,'Totaal per 10 jr'!A27,'Totaal per jr'!A:A,'Totaal per 10 jr'!B27)</f>
        <v>45552.21349342489</v>
      </c>
      <c r="AD27" s="8">
        <f>SUMIFS('Totaal per jr'!AC:AC,'Totaal per jr'!A:A,'Totaal per 10 jr'!A27,'Totaal per jr'!A:A,'Totaal per 10 jr'!B27)</f>
        <v>47392.643506981476</v>
      </c>
      <c r="AF27" s="8">
        <f>SUMIFS('Totaal per jr'!AE:AE,'Totaal per jr'!A:A,'Totaal per 10 jr'!A27,'Totaal per jr'!A:A,'Totaal per 10 jr'!B27)</f>
        <v>572952.55555555527</v>
      </c>
      <c r="AH27" s="51">
        <f>SUMIFS('Totaal per jr'!AG:AG,'Totaal per jr'!A:A,'Totaal per 10 jr'!A27,'Totaal per jr'!A:A,'Totaal per 10 jr'!B27)</f>
        <v>608848.55555555527</v>
      </c>
      <c r="AI27" s="52">
        <f>SUMIFS('Totaal per jr'!AH:AH,'Totaal per jr'!A:A,'Totaal per 10 jr'!A27,'Totaal per jr'!A:A,'Totaal per 10 jr'!B27)</f>
        <v>509142.21349342482</v>
      </c>
      <c r="AJ27" s="52">
        <f>SUMIFS('Totaal per jr'!AI:AI,'Totaal per jr'!A:A,'Totaal per 10 jr'!A27,'Totaal per jr'!A:A,'Totaal per 10 jr'!B27)</f>
        <v>159908</v>
      </c>
      <c r="AK27" s="52">
        <f>SUMIFS('Totaal per jr'!AJ:AJ,'Totaal per jr'!A:A,'Totaal per 10 jr'!A27,'Totaal per jr'!A:A,'Totaal per 10 jr'!B27)</f>
        <v>139350</v>
      </c>
      <c r="AL27" s="52">
        <f>SUMIFS('Totaal per jr'!AK:AK,'Totaal per jr'!A:A,'Totaal per 10 jr'!A27,'Totaal per jr'!A:A,'Totaal per 10 jr'!B27)</f>
        <v>286137</v>
      </c>
      <c r="AM27" s="52">
        <f>SUMIFS('Totaal per jr'!AL:AL,'Totaal per jr'!A:A,'Totaal per 10 jr'!A27,'Totaal per jr'!A:A,'Totaal per 10 jr'!B27)</f>
        <v>247168</v>
      </c>
      <c r="AN27" s="52">
        <f>SUMIFS('Totaal per jr'!AM:AM,'Totaal per jr'!A:A,'Totaal per 10 jr'!A27,'Totaal per jr'!A:A,'Totaal per 10 jr'!B27)</f>
        <v>33565</v>
      </c>
      <c r="AO27" s="52">
        <f>SUMIFS('Totaal per jr'!AN:AN,'Totaal per jr'!A:A,'Totaal per 10 jr'!A27,'Totaal per jr'!A:A,'Totaal per 10 jr'!B27)</f>
        <v>27702</v>
      </c>
      <c r="AP27" s="52">
        <f>SUMIFS('Totaal per jr'!AO:AO,'Totaal per jr'!A:A,'Totaal per 10 jr'!A27,'Totaal per jr'!A:A,'Totaal per 10 jr'!B27)</f>
        <v>127760.55555555555</v>
      </c>
      <c r="AQ27" s="52">
        <f>SUMIFS('Totaal per jr'!AP:AP,'Totaal per jr'!A:A,'Totaal per 10 jr'!A27,'Totaal per jr'!A:A,'Totaal per 10 jr'!B27)</f>
        <v>93710.21349342489</v>
      </c>
      <c r="AR27" s="78">
        <f t="shared" si="1"/>
        <v>1477.9999999997235</v>
      </c>
      <c r="AS27" s="56">
        <f t="shared" si="0"/>
        <v>1211.9999999999272</v>
      </c>
      <c r="AU27" s="8">
        <f>SUMIFS('Totaal per jr'!CG:CG,'Totaal per jr'!A:A,'Totaal per 10 jr'!A27,'Totaal per jr'!A:A,'Totaal per 10 jr'!B27)</f>
        <v>50802745.495707743</v>
      </c>
      <c r="AV27" s="8">
        <f>SUMIFS('Totaal per jr'!CH:CH,'Totaal per jr'!A:A,'Totaal per 10 jr'!A27,'Totaal per jr'!A:A,'Totaal per 10 jr'!B27)</f>
        <v>64341087.73326084</v>
      </c>
      <c r="AW27" s="8">
        <f>SUMIFS('Totaal per jr'!CP:CP,'Totaal per jr'!A:A,'Totaal per 10 jr'!A27,'Totaal per jr'!A:A,'Totaal per 10 jr'!B27)</f>
        <v>62659115.495707743</v>
      </c>
      <c r="AX27" s="8">
        <f>SUMIFS('Totaal per jr'!CQ:CQ,'Totaal per jr'!A:A,'Totaal per 10 jr'!A27,'Totaal per jr'!A:A,'Totaal per 10 jr'!B27)</f>
        <v>78832206.622149736</v>
      </c>
      <c r="AZ27" s="8">
        <f>SUMIFS('Totaal per jr'!BN:BN,'Totaal per jr'!A:A,'Totaal per 10 jr'!A27,'Totaal per jr'!A:A,'Totaal per 10 jr'!B27)</f>
        <v>7380966.0242316006</v>
      </c>
      <c r="BA27" s="8">
        <f>SUMIFS('Totaal per jr'!BO:BO,'Totaal per jr'!A:A,'Totaal per 10 jr'!A27,'Totaal per jr'!A:A,'Totaal per 10 jr'!B27)</f>
        <v>24313870.917424288</v>
      </c>
      <c r="BB27" s="8">
        <f>SUMIFS('Totaal per jr'!BR:BR,'Totaal per jr'!A:A,'Totaal per 10 jr'!A27,'Totaal per jr'!A:A,'Totaal per 10 jr'!B27)</f>
        <v>20612764.003806353</v>
      </c>
      <c r="BC27" s="8">
        <f>SUMIFS('Totaal per jr'!BS:BS,'Totaal per jr'!A:A,'Totaal per 10 jr'!A27,'Totaal per jr'!A:A,'Totaal per 10 jr'!B27)</f>
        <v>61152583.419424132</v>
      </c>
      <c r="BD27" s="8">
        <f>SUMIFS('Totaal per jr'!BU:BU,'Totaal per jr'!A:A,'Totaal per 10 jr'!A27,'Totaal per jr'!A:A,'Totaal per 10 jr'!B27)</f>
        <v>13850524.366241422</v>
      </c>
      <c r="BE27" s="8">
        <f>SUMIFS('Totaal per jr'!BV:BV,'Totaal per jr'!A:A,'Totaal per 10 jr'!A27,'Totaal per jr'!A:A,'Totaal per 10 jr'!B27)</f>
        <v>36929360.421999879</v>
      </c>
    </row>
    <row r="28" spans="1:57" x14ac:dyDescent="0.25">
      <c r="A28" s="5" t="s">
        <v>165</v>
      </c>
      <c r="B28" t="s">
        <v>216</v>
      </c>
      <c r="C28" s="8">
        <f>SUMIFS('Totaal per jr'!B:B,'Totaal per jr'!A:A,'Totaal per 10 jr'!A28,'Totaal per jr'!A:A,'Totaal per 10 jr'!B28)</f>
        <v>34840</v>
      </c>
      <c r="D28" s="8">
        <f>SUMIFS('Totaal per jr'!C:C,'Totaal per jr'!A:A,'Totaal per 10 jr'!A28,'Totaal per jr'!A:A,'Totaal per 10 jr'!B28)</f>
        <v>28785</v>
      </c>
      <c r="E28" s="8">
        <f>SUMIFS('Totaal per jr'!D:D,'Totaal per jr'!A:A,'Totaal per 10 jr'!A28,'Totaal per jr'!A:A,'Totaal per 10 jr'!B28)</f>
        <v>0</v>
      </c>
      <c r="F28" s="8">
        <f>SUMIFS('Totaal per jr'!E:E,'Totaal per jr'!A:A,'Totaal per 10 jr'!A28,'Totaal per jr'!A:A,'Totaal per 10 jr'!B28)</f>
        <v>0</v>
      </c>
      <c r="G28" s="8">
        <f>SUMIFS('Totaal per jr'!F:F,'Totaal per jr'!A:A,'Totaal per 10 jr'!A28,'Totaal per jr'!A:A,'Totaal per 10 jr'!B28)</f>
        <v>0</v>
      </c>
      <c r="H28" s="8">
        <f>SUMIFS('Totaal per jr'!G:G,'Totaal per jr'!A:A,'Totaal per 10 jr'!A28,'Totaal per jr'!A:A,'Totaal per 10 jr'!B28)</f>
        <v>0</v>
      </c>
      <c r="I28" s="8">
        <f>SUMIFS('Totaal per jr'!H:H,'Totaal per jr'!A:A,'Totaal per 10 jr'!A28,'Totaal per jr'!A:A,'Totaal per 10 jr'!B28)</f>
        <v>32224</v>
      </c>
      <c r="J28" s="8">
        <f>SUMIFS('Totaal per jr'!I:I,'Totaal per jr'!A:A,'Totaal per 10 jr'!A28,'Totaal per jr'!A:A,'Totaal per 10 jr'!B28)</f>
        <v>26599</v>
      </c>
      <c r="K28" s="8">
        <f>SUMIFS('Totaal per jr'!J:J,'Totaal per jr'!A:A,'Totaal per 10 jr'!A28,'Totaal per jr'!A:A,'Totaal per 10 jr'!B28)</f>
        <v>2616</v>
      </c>
      <c r="L28" s="8">
        <f>SUMIFS('Totaal per jr'!K:K,'Totaal per jr'!A:A,'Totaal per 10 jr'!A28,'Totaal per jr'!A:A,'Totaal per 10 jr'!B28)</f>
        <v>2186</v>
      </c>
      <c r="N28" s="8">
        <f>SUMIFS('Totaal per jr'!M:M,'Totaal per jr'!A:A,'Totaal per 10 jr'!A28,'Totaal per jr'!A:A,'Totaal per 10 jr'!B28)</f>
        <v>34365</v>
      </c>
      <c r="O28" s="8">
        <f>SUMIFS('Totaal per jr'!N:N,'Totaal per jr'!A:A,'Totaal per 10 jr'!A28,'Totaal per jr'!A:A,'Totaal per 10 jr'!B28)</f>
        <v>28365</v>
      </c>
      <c r="P28" s="8">
        <f>SUMIFS('Totaal per jr'!O:O,'Totaal per jr'!A:A,'Totaal per 10 jr'!A28,'Totaal per jr'!A:A,'Totaal per 10 jr'!B28)</f>
        <v>0</v>
      </c>
      <c r="Q28" s="8">
        <f>SUMIFS('Totaal per jr'!P:P,'Totaal per jr'!A:A,'Totaal per 10 jr'!A28,'Totaal per jr'!A:A,'Totaal per 10 jr'!B28)</f>
        <v>0</v>
      </c>
      <c r="R28" s="8">
        <f>SUMIFS('Totaal per jr'!Q:Q,'Totaal per jr'!A:A,'Totaal per 10 jr'!A28,'Totaal per jr'!A:A,'Totaal per 10 jr'!B28)</f>
        <v>0</v>
      </c>
      <c r="S28" s="8">
        <f>SUMIFS('Totaal per jr'!R:R,'Totaal per jr'!A:A,'Totaal per 10 jr'!A28,'Totaal per jr'!A:A,'Totaal per 10 jr'!B28)</f>
        <v>0</v>
      </c>
      <c r="T28" s="8">
        <f>SUMIFS('Totaal per jr'!S:S,'Totaal per jr'!A:A,'Totaal per 10 jr'!A28,'Totaal per jr'!A:A,'Totaal per 10 jr'!B28)</f>
        <v>31576</v>
      </c>
      <c r="U28" s="8">
        <f>SUMIFS('Totaal per jr'!T:T,'Totaal per jr'!A:A,'Totaal per 10 jr'!A28,'Totaal per jr'!A:A,'Totaal per 10 jr'!B28)</f>
        <v>26007</v>
      </c>
      <c r="V28" s="8">
        <f>SUMIFS('Totaal per jr'!U:U,'Totaal per jr'!A:A,'Totaal per 10 jr'!A28,'Totaal per jr'!A:A,'Totaal per 10 jr'!B28)</f>
        <v>2455</v>
      </c>
      <c r="W28" s="8">
        <f>SUMIFS('Totaal per jr'!V:V,'Totaal per jr'!A:A,'Totaal per 10 jr'!A28,'Totaal per jr'!A:A,'Totaal per 10 jr'!B28)</f>
        <v>2071</v>
      </c>
      <c r="Y28" s="8">
        <f>SUMIFS('Totaal per jr'!X:X,'Totaal per jr'!A:A,'Totaal per 10 jr'!A28,'Totaal per jr'!A:A,'Totaal per 10 jr'!B28)</f>
        <v>0</v>
      </c>
      <c r="AA28" s="8">
        <f>SUMIFS('Totaal per jr'!Z:Z,'Totaal per jr'!A:A,'Totaal per 10 jr'!A28,'Totaal per jr'!A:A,'Totaal per 10 jr'!B28)</f>
        <v>0</v>
      </c>
      <c r="AB28" s="8">
        <f>SUMIFS('Totaal per jr'!AA:AA,'Totaal per jr'!A:A,'Totaal per 10 jr'!A28,'Totaal per jr'!A:A,'Totaal per 10 jr'!B28)</f>
        <v>0</v>
      </c>
      <c r="AD28" s="8">
        <f>SUMIFS('Totaal per jr'!AC:AC,'Totaal per jr'!A:A,'Totaal per 10 jr'!A28,'Totaal per jr'!A:A,'Totaal per 10 jr'!B28)</f>
        <v>0</v>
      </c>
      <c r="AF28" s="8">
        <f>SUMIFS('Totaal per jr'!AE:AE,'Totaal per jr'!A:A,'Totaal per 10 jr'!A28,'Totaal per jr'!A:A,'Totaal per 10 jr'!B28)</f>
        <v>34365</v>
      </c>
      <c r="AH28" s="51">
        <f>SUMIFS('Totaal per jr'!AG:AG,'Totaal per jr'!A:A,'Totaal per 10 jr'!A28,'Totaal per jr'!A:A,'Totaal per 10 jr'!B28)</f>
        <v>34840</v>
      </c>
      <c r="AI28" s="52">
        <f>SUMIFS('Totaal per jr'!AH:AH,'Totaal per jr'!A:A,'Totaal per 10 jr'!A28,'Totaal per jr'!A:A,'Totaal per 10 jr'!B28)</f>
        <v>28785</v>
      </c>
      <c r="AJ28" s="52">
        <f>SUMIFS('Totaal per jr'!AI:AI,'Totaal per jr'!A:A,'Totaal per 10 jr'!A28,'Totaal per jr'!A:A,'Totaal per 10 jr'!B28)</f>
        <v>0</v>
      </c>
      <c r="AK28" s="52">
        <f>SUMIFS('Totaal per jr'!AJ:AJ,'Totaal per jr'!A:A,'Totaal per 10 jr'!A28,'Totaal per jr'!A:A,'Totaal per 10 jr'!B28)</f>
        <v>0</v>
      </c>
      <c r="AL28" s="52">
        <f>SUMIFS('Totaal per jr'!AK:AK,'Totaal per jr'!A:A,'Totaal per 10 jr'!A28,'Totaal per jr'!A:A,'Totaal per 10 jr'!B28)</f>
        <v>0</v>
      </c>
      <c r="AM28" s="52">
        <f>SUMIFS('Totaal per jr'!AL:AL,'Totaal per jr'!A:A,'Totaal per 10 jr'!A28,'Totaal per jr'!A:A,'Totaal per 10 jr'!B28)</f>
        <v>0</v>
      </c>
      <c r="AN28" s="52">
        <f>SUMIFS('Totaal per jr'!AM:AM,'Totaal per jr'!A:A,'Totaal per 10 jr'!A28,'Totaal per jr'!A:A,'Totaal per 10 jr'!B28)</f>
        <v>32224</v>
      </c>
      <c r="AO28" s="52">
        <f>SUMIFS('Totaal per jr'!AN:AN,'Totaal per jr'!A:A,'Totaal per 10 jr'!A28,'Totaal per jr'!A:A,'Totaal per 10 jr'!B28)</f>
        <v>26599</v>
      </c>
      <c r="AP28" s="52">
        <f>SUMIFS('Totaal per jr'!AO:AO,'Totaal per jr'!A:A,'Totaal per 10 jr'!A28,'Totaal per jr'!A:A,'Totaal per 10 jr'!B28)</f>
        <v>2616</v>
      </c>
      <c r="AQ28" s="52">
        <f>SUMIFS('Totaal per jr'!AP:AP,'Totaal per jr'!A:A,'Totaal per 10 jr'!A28,'Totaal per jr'!A:A,'Totaal per 10 jr'!B28)</f>
        <v>2186</v>
      </c>
      <c r="AR28" s="78">
        <f t="shared" si="1"/>
        <v>0</v>
      </c>
      <c r="AS28" s="56">
        <f t="shared" si="0"/>
        <v>0</v>
      </c>
      <c r="AU28" s="8">
        <f>SUMIFS('Totaal per jr'!CG:CG,'Totaal per jr'!A:A,'Totaal per 10 jr'!A28,'Totaal per jr'!A:A,'Totaal per 10 jr'!B28)</f>
        <v>0</v>
      </c>
      <c r="AV28" s="8">
        <f>SUMIFS('Totaal per jr'!CH:CH,'Totaal per jr'!A:A,'Totaal per 10 jr'!A28,'Totaal per jr'!A:A,'Totaal per 10 jr'!B28)</f>
        <v>0</v>
      </c>
      <c r="AW28" s="8">
        <f>SUMIFS('Totaal per jr'!CP:CP,'Totaal per jr'!A:A,'Totaal per 10 jr'!A28,'Totaal per jr'!A:A,'Totaal per 10 jr'!B28)</f>
        <v>3135600</v>
      </c>
      <c r="AX28" s="8">
        <f>SUMIFS('Totaal per jr'!CQ:CQ,'Totaal per jr'!A:A,'Totaal per 10 jr'!A28,'Totaal per jr'!A:A,'Totaal per 10 jr'!B28)</f>
        <v>3832400</v>
      </c>
      <c r="AZ28" s="8">
        <f>SUMIFS('Totaal per jr'!BN:BN,'Totaal per jr'!A:A,'Totaal per 10 jr'!A28,'Totaal per jr'!A:A,'Totaal per 10 jr'!B28)</f>
        <v>0</v>
      </c>
      <c r="BA28" s="8">
        <f>SUMIFS('Totaal per jr'!BO:BO,'Totaal per jr'!A:A,'Totaal per 10 jr'!A28,'Totaal per jr'!A:A,'Totaal per 10 jr'!B28)</f>
        <v>0</v>
      </c>
      <c r="BB28" s="8">
        <f>SUMIFS('Totaal per jr'!BR:BR,'Totaal per jr'!A:A,'Totaal per 10 jr'!A28,'Totaal per jr'!A:A,'Totaal per 10 jr'!B28)</f>
        <v>0</v>
      </c>
      <c r="BC28" s="8">
        <f>SUMIFS('Totaal per jr'!BS:BS,'Totaal per jr'!A:A,'Totaal per 10 jr'!A28,'Totaal per jr'!A:A,'Totaal per 10 jr'!B28)</f>
        <v>0</v>
      </c>
      <c r="BD28" s="8">
        <f>SUMIFS('Totaal per jr'!BU:BU,'Totaal per jr'!A:A,'Totaal per 10 jr'!A28,'Totaal per jr'!A:A,'Totaal per 10 jr'!B28)</f>
        <v>0</v>
      </c>
      <c r="BE28" s="8">
        <f>SUMIFS('Totaal per jr'!BV:BV,'Totaal per jr'!A:A,'Totaal per 10 jr'!A28,'Totaal per jr'!A:A,'Totaal per 10 jr'!B28)</f>
        <v>0</v>
      </c>
    </row>
    <row r="29" spans="1:57" x14ac:dyDescent="0.25">
      <c r="A29" t="s">
        <v>217</v>
      </c>
      <c r="B29" t="s">
        <v>218</v>
      </c>
      <c r="C29" s="8">
        <f>SUMIFS('Totaal per jr'!B:B,'Totaal per jr'!A:A,'Totaal per 10 jr'!A29,'Totaal per jr'!A:A,'Totaal per 10 jr'!B29)</f>
        <v>180034</v>
      </c>
      <c r="D29" s="8">
        <f>SUMIFS('Totaal per jr'!C:C,'Totaal per jr'!A:A,'Totaal per 10 jr'!A29,'Totaal per jr'!A:A,'Totaal per 10 jr'!B29)</f>
        <v>151900</v>
      </c>
      <c r="E29" s="8">
        <f>SUMIFS('Totaal per jr'!D:D,'Totaal per jr'!A:A,'Totaal per 10 jr'!A29,'Totaal per jr'!A:A,'Totaal per 10 jr'!B29)</f>
        <v>94988</v>
      </c>
      <c r="F29" s="8">
        <f>SUMIFS('Totaal per jr'!E:E,'Totaal per jr'!A:A,'Totaal per 10 jr'!A29,'Totaal per jr'!A:A,'Totaal per 10 jr'!B29)</f>
        <v>81532</v>
      </c>
      <c r="G29" s="8">
        <f>SUMIFS('Totaal per jr'!F:F,'Totaal per jr'!A:A,'Totaal per 10 jr'!A29,'Totaal per jr'!A:A,'Totaal per 10 jr'!B29)</f>
        <v>40492</v>
      </c>
      <c r="H29" s="8">
        <f>SUMIFS('Totaal per jr'!G:G,'Totaal per jr'!A:A,'Totaal per 10 jr'!A29,'Totaal per jr'!A:A,'Totaal per 10 jr'!B29)</f>
        <v>34009</v>
      </c>
      <c r="I29" s="8">
        <f>SUMIFS('Totaal per jr'!H:H,'Totaal per jr'!A:A,'Totaal per 10 jr'!A29,'Totaal per jr'!A:A,'Totaal per 10 jr'!B29)</f>
        <v>1341</v>
      </c>
      <c r="J29" s="8">
        <f>SUMIFS('Totaal per jr'!I:I,'Totaal per jr'!A:A,'Totaal per 10 jr'!A29,'Totaal per jr'!A:A,'Totaal per 10 jr'!B29)</f>
        <v>1103</v>
      </c>
      <c r="K29" s="8">
        <f>SUMIFS('Totaal per jr'!J:J,'Totaal per jr'!A:A,'Totaal per 10 jr'!A29,'Totaal per jr'!A:A,'Totaal per 10 jr'!B29)</f>
        <v>41735</v>
      </c>
      <c r="L29" s="8">
        <f>SUMIFS('Totaal per jr'!K:K,'Totaal per jr'!A:A,'Totaal per 10 jr'!A29,'Totaal per jr'!A:A,'Totaal per 10 jr'!B29)</f>
        <v>34044</v>
      </c>
      <c r="N29" s="8">
        <f>SUMIFS('Totaal per jr'!M:M,'Totaal per jr'!A:A,'Totaal per 10 jr'!A29,'Totaal per jr'!A:A,'Totaal per 10 jr'!B29)</f>
        <v>163190</v>
      </c>
      <c r="O29" s="8">
        <f>SUMIFS('Totaal per jr'!N:N,'Totaal per jr'!A:A,'Totaal per 10 jr'!A29,'Totaal per jr'!A:A,'Totaal per 10 jr'!B29)</f>
        <v>137082</v>
      </c>
      <c r="P29" s="8">
        <f>SUMIFS('Totaal per jr'!O:O,'Totaal per jr'!A:A,'Totaal per 10 jr'!A29,'Totaal per jr'!A:A,'Totaal per 10 jr'!B29)</f>
        <v>86287</v>
      </c>
      <c r="Q29" s="8">
        <f>SUMIFS('Totaal per jr'!P:P,'Totaal per jr'!A:A,'Totaal per 10 jr'!A29,'Totaal per jr'!A:A,'Totaal per 10 jr'!B29)</f>
        <v>74050</v>
      </c>
      <c r="R29" s="8">
        <f>SUMIFS('Totaal per jr'!Q:Q,'Totaal per jr'!A:A,'Totaal per 10 jr'!A29,'Totaal per jr'!A:A,'Totaal per 10 jr'!B29)</f>
        <v>36347</v>
      </c>
      <c r="S29" s="8">
        <f>SUMIFS('Totaal per jr'!R:R,'Totaal per jr'!A:A,'Totaal per 10 jr'!A29,'Totaal per jr'!A:A,'Totaal per 10 jr'!B29)</f>
        <v>30593</v>
      </c>
      <c r="T29" s="8">
        <f>SUMIFS('Totaal per jr'!S:S,'Totaal per jr'!A:A,'Totaal per 10 jr'!A29,'Totaal per jr'!A:A,'Totaal per 10 jr'!B29)</f>
        <v>805</v>
      </c>
      <c r="U29" s="8">
        <f>SUMIFS('Totaal per jr'!T:T,'Totaal per jr'!A:A,'Totaal per 10 jr'!A29,'Totaal per jr'!A:A,'Totaal per 10 jr'!B29)</f>
        <v>651</v>
      </c>
      <c r="V29" s="8">
        <f>SUMIFS('Totaal per jr'!U:U,'Totaal per jr'!A:A,'Totaal per 10 jr'!A29,'Totaal per jr'!A:A,'Totaal per 10 jr'!B29)</f>
        <v>36566</v>
      </c>
      <c r="W29" s="8">
        <f>SUMIFS('Totaal per jr'!V:V,'Totaal per jr'!A:A,'Totaal per 10 jr'!A29,'Totaal per jr'!A:A,'Totaal per 10 jr'!B29)</f>
        <v>29155</v>
      </c>
      <c r="Y29" s="8">
        <f>SUMIFS('Totaal per jr'!X:X,'Totaal per jr'!A:A,'Totaal per 10 jr'!A29,'Totaal per jr'!A:A,'Totaal per 10 jr'!B29)</f>
        <v>23055.555555555555</v>
      </c>
      <c r="AA29" s="8">
        <f>SUMIFS('Totaal per jr'!Z:Z,'Totaal per jr'!A:A,'Totaal per 10 jr'!A29,'Totaal per jr'!A:A,'Totaal per 10 jr'!B29)</f>
        <v>23714.285714285714</v>
      </c>
      <c r="AB29" s="8">
        <f>SUMIFS('Totaal per jr'!AA:AA,'Totaal per jr'!A:A,'Totaal per 10 jr'!A29,'Totaal per jr'!A:A,'Totaal per 10 jr'!B29)</f>
        <v>15338.398381913243</v>
      </c>
      <c r="AD29" s="8">
        <f>SUMIFS('Totaal per jr'!AC:AC,'Totaal per jr'!A:A,'Totaal per 10 jr'!A29,'Totaal per jr'!A:A,'Totaal per 10 jr'!B29)</f>
        <v>15776.638335682193</v>
      </c>
      <c r="AF29" s="8">
        <f>SUMIFS('Totaal per jr'!AE:AE,'Totaal per jr'!A:A,'Totaal per 10 jr'!A29,'Totaal per jr'!A:A,'Totaal per 10 jr'!B29)</f>
        <v>186245.55555555545</v>
      </c>
      <c r="AH29" s="51">
        <f>SUMIFS('Totaal per jr'!AG:AG,'Totaal per jr'!A:A,'Totaal per 10 jr'!A29,'Totaal per jr'!A:A,'Totaal per 10 jr'!B29)</f>
        <v>197405.55555555545</v>
      </c>
      <c r="AI29" s="52">
        <f>SUMIFS('Totaal per jr'!AH:AH,'Totaal per jr'!A:A,'Totaal per 10 jr'!A29,'Totaal per jr'!A:A,'Totaal per 10 jr'!B29)</f>
        <v>162207.39838191317</v>
      </c>
      <c r="AJ29" s="52">
        <f>SUMIFS('Totaal per jr'!AI:AI,'Totaal per jr'!A:A,'Totaal per 10 jr'!A29,'Totaal per jr'!A:A,'Totaal per 10 jr'!B29)</f>
        <v>92669</v>
      </c>
      <c r="AK29" s="52">
        <f>SUMIFS('Totaal per jr'!AJ:AJ,'Totaal per jr'!A:A,'Totaal per 10 jr'!A29,'Totaal per jr'!A:A,'Totaal per 10 jr'!B29)</f>
        <v>79646</v>
      </c>
      <c r="AL29" s="52">
        <f>SUMIFS('Totaal per jr'!AK:AK,'Totaal per jr'!A:A,'Totaal per 10 jr'!A29,'Totaal per jr'!A:A,'Totaal per 10 jr'!B29)</f>
        <v>37507</v>
      </c>
      <c r="AM29" s="52">
        <f>SUMIFS('Totaal per jr'!AL:AL,'Totaal per jr'!A:A,'Totaal per 10 jr'!A29,'Totaal per jr'!A:A,'Totaal per 10 jr'!B29)</f>
        <v>31493</v>
      </c>
      <c r="AN29" s="52">
        <f>SUMIFS('Totaal per jr'!AM:AM,'Totaal per jr'!A:A,'Totaal per 10 jr'!A29,'Totaal per jr'!A:A,'Totaal per 10 jr'!B29)</f>
        <v>1341</v>
      </c>
      <c r="AO29" s="52">
        <f>SUMIFS('Totaal per jr'!AN:AN,'Totaal per jr'!A:A,'Totaal per 10 jr'!A29,'Totaal per jr'!A:A,'Totaal per 10 jr'!B29)</f>
        <v>1103</v>
      </c>
      <c r="AP29" s="52">
        <f>SUMIFS('Totaal per jr'!AO:AO,'Totaal per jr'!A:A,'Totaal per 10 jr'!A29,'Totaal per jr'!A:A,'Totaal per 10 jr'!B29)</f>
        <v>64410.555555555577</v>
      </c>
      <c r="AQ29" s="52">
        <f>SUMIFS('Totaal per jr'!AP:AP,'Totaal per jr'!A:A,'Totaal per 10 jr'!A29,'Totaal per jr'!A:A,'Totaal per 10 jr'!B29)</f>
        <v>48753.39838191327</v>
      </c>
      <c r="AR29" s="78">
        <f t="shared" si="1"/>
        <v>1477.999999999869</v>
      </c>
      <c r="AS29" s="56">
        <f t="shared" si="0"/>
        <v>1211.9999999998981</v>
      </c>
      <c r="AU29" s="8">
        <f>SUMIFS('Totaal per jr'!CG:CG,'Totaal per jr'!A:A,'Totaal per 10 jr'!A29,'Totaal per jr'!A:A,'Totaal per 10 jr'!B29)</f>
        <v>10539175.2162396</v>
      </c>
      <c r="AV29" s="8">
        <f>SUMIFS('Totaal per jr'!CH:CH,'Totaal per jr'!A:A,'Totaal per 10 jr'!A29,'Totaal per jr'!A:A,'Totaal per 10 jr'!B29)</f>
        <v>14049413.157549651</v>
      </c>
      <c r="AW29" s="8">
        <f>SUMIFS('Totaal per jr'!CP:CP,'Totaal per jr'!A:A,'Totaal per 10 jr'!A29,'Totaal per jr'!A:A,'Totaal per 10 jr'!B29)</f>
        <v>18931805.21623959</v>
      </c>
      <c r="AX29" s="8">
        <f>SUMIFS('Totaal per jr'!CQ:CQ,'Totaal per jr'!A:A,'Totaal per 10 jr'!A29,'Totaal per jr'!A:A,'Totaal per 10 jr'!B29)</f>
        <v>24307072.046438534</v>
      </c>
      <c r="AZ29" s="8">
        <f>SUMIFS('Totaal per jr'!BN:BN,'Totaal per jr'!A:A,'Totaal per 10 jr'!A29,'Totaal per jr'!A:A,'Totaal per 10 jr'!B29)</f>
        <v>2422948.6196666672</v>
      </c>
      <c r="BA29" s="8">
        <f>SUMIFS('Totaal per jr'!BO:BO,'Totaal per jr'!A:A,'Totaal per 10 jr'!A29,'Totaal per jr'!A:A,'Totaal per 10 jr'!B29)</f>
        <v>1172936.2370000002</v>
      </c>
      <c r="BB29" s="8">
        <f>SUMIFS('Totaal per jr'!BR:BR,'Totaal per jr'!A:A,'Totaal per 10 jr'!A29,'Totaal per jr'!A:A,'Totaal per 10 jr'!B29)</f>
        <v>8399524.5462586638</v>
      </c>
      <c r="BC29" s="8">
        <f>SUMIFS('Totaal per jr'!BS:BS,'Totaal per jr'!A:A,'Totaal per 10 jr'!A29,'Totaal per jr'!A:A,'Totaal per 10 jr'!B29)</f>
        <v>4251549.1030476186</v>
      </c>
      <c r="BD29" s="8">
        <f>SUMIFS('Totaal per jr'!BU:BU,'Totaal per jr'!A:A,'Totaal per 10 jr'!A29,'Totaal per jr'!A:A,'Totaal per 10 jr'!B29)</f>
        <v>6595302.3132586656</v>
      </c>
      <c r="BE29" s="8">
        <f>SUMIFS('Totaal per jr'!BV:BV,'Totaal per jr'!A:A,'Totaal per 10 jr'!A29,'Totaal per jr'!A:A,'Totaal per 10 jr'!B29)</f>
        <v>3169260.7860476184</v>
      </c>
    </row>
    <row r="30" spans="1:57" x14ac:dyDescent="0.25">
      <c r="A30" t="s">
        <v>219</v>
      </c>
      <c r="B30" t="s">
        <v>220</v>
      </c>
      <c r="C30" s="8">
        <f>SUMIFS('Totaal per jr'!B:B,'Totaal per jr'!A:A,'Totaal per 10 jr'!A30,'Totaal per jr'!A:A,'Totaal per 10 jr'!B30)</f>
        <v>156911</v>
      </c>
      <c r="D30" s="8">
        <f>SUMIFS('Totaal per jr'!C:C,'Totaal per jr'!A:A,'Totaal per 10 jr'!A30,'Totaal per jr'!A:A,'Totaal per 10 jr'!B30)</f>
        <v>133745</v>
      </c>
      <c r="E30" s="8">
        <f>SUMIFS('Totaal per jr'!D:D,'Totaal per jr'!A:A,'Totaal per 10 jr'!A30,'Totaal per jr'!A:A,'Totaal per 10 jr'!B30)</f>
        <v>46327</v>
      </c>
      <c r="F30" s="8">
        <f>SUMIFS('Totaal per jr'!E:E,'Totaal per jr'!A:A,'Totaal per 10 jr'!A30,'Totaal per jr'!A:A,'Totaal per 10 jr'!B30)</f>
        <v>39988</v>
      </c>
      <c r="G30" s="8">
        <f>SUMIFS('Totaal per jr'!F:F,'Totaal per jr'!A:A,'Totaal per 10 jr'!A30,'Totaal per jr'!A:A,'Totaal per 10 jr'!B30)</f>
        <v>99211</v>
      </c>
      <c r="H30" s="8">
        <f>SUMIFS('Totaal per jr'!G:G,'Totaal per jr'!A:A,'Totaal per 10 jr'!A30,'Totaal per jr'!A:A,'Totaal per 10 jr'!B30)</f>
        <v>84288</v>
      </c>
      <c r="I30" s="8">
        <f>SUMIFS('Totaal per jr'!H:H,'Totaal per jr'!A:A,'Totaal per 10 jr'!A30,'Totaal per jr'!A:A,'Totaal per 10 jr'!B30)</f>
        <v>0</v>
      </c>
      <c r="J30" s="8">
        <f>SUMIFS('Totaal per jr'!I:I,'Totaal per jr'!A:A,'Totaal per 10 jr'!A30,'Totaal per jr'!A:A,'Totaal per 10 jr'!B30)</f>
        <v>0</v>
      </c>
      <c r="K30" s="8">
        <f>SUMIFS('Totaal per jr'!J:J,'Totaal per jr'!A:A,'Totaal per 10 jr'!A30,'Totaal per jr'!A:A,'Totaal per 10 jr'!B30)</f>
        <v>11373</v>
      </c>
      <c r="L30" s="8">
        <f>SUMIFS('Totaal per jr'!K:K,'Totaal per jr'!A:A,'Totaal per 10 jr'!A30,'Totaal per jr'!A:A,'Totaal per 10 jr'!B30)</f>
        <v>9469</v>
      </c>
      <c r="N30" s="8">
        <f>SUMIFS('Totaal per jr'!M:M,'Totaal per jr'!A:A,'Totaal per 10 jr'!A30,'Totaal per jr'!A:A,'Totaal per 10 jr'!B30)</f>
        <v>146624</v>
      </c>
      <c r="O30" s="8">
        <f>SUMIFS('Totaal per jr'!N:N,'Totaal per jr'!A:A,'Totaal per 10 jr'!A30,'Totaal per jr'!A:A,'Totaal per 10 jr'!B30)</f>
        <v>125174</v>
      </c>
      <c r="P30" s="8">
        <f>SUMIFS('Totaal per jr'!O:O,'Totaal per jr'!A:A,'Totaal per 10 jr'!A30,'Totaal per jr'!A:A,'Totaal per 10 jr'!B30)</f>
        <v>43348</v>
      </c>
      <c r="Q30" s="8">
        <f>SUMIFS('Totaal per jr'!P:P,'Totaal per jr'!A:A,'Totaal per 10 jr'!A30,'Totaal per jr'!A:A,'Totaal per 10 jr'!B30)</f>
        <v>37703</v>
      </c>
      <c r="R30" s="8">
        <f>SUMIFS('Totaal per jr'!Q:Q,'Totaal per jr'!A:A,'Totaal per 10 jr'!A30,'Totaal per jr'!A:A,'Totaal per 10 jr'!B30)</f>
        <v>92257</v>
      </c>
      <c r="S30" s="8">
        <f>SUMIFS('Totaal per jr'!R:R,'Totaal per jr'!A:A,'Totaal per 10 jr'!A30,'Totaal per jr'!A:A,'Totaal per 10 jr'!B30)</f>
        <v>78295</v>
      </c>
      <c r="T30" s="8">
        <f>SUMIFS('Totaal per jr'!S:S,'Totaal per jr'!A:A,'Totaal per 10 jr'!A30,'Totaal per jr'!A:A,'Totaal per 10 jr'!B30)</f>
        <v>0</v>
      </c>
      <c r="U30" s="8">
        <f>SUMIFS('Totaal per jr'!T:T,'Totaal per jr'!A:A,'Totaal per 10 jr'!A30,'Totaal per jr'!A:A,'Totaal per 10 jr'!B30)</f>
        <v>0</v>
      </c>
      <c r="V30" s="8">
        <f>SUMIFS('Totaal per jr'!U:U,'Totaal per jr'!A:A,'Totaal per 10 jr'!A30,'Totaal per jr'!A:A,'Totaal per 10 jr'!B30)</f>
        <v>11019</v>
      </c>
      <c r="W30" s="8">
        <f>SUMIFS('Totaal per jr'!V:V,'Totaal per jr'!A:A,'Totaal per 10 jr'!A30,'Totaal per jr'!A:A,'Totaal per 10 jr'!B30)</f>
        <v>9176</v>
      </c>
      <c r="Y30" s="8">
        <f>SUMIFS('Totaal per jr'!X:X,'Totaal per jr'!A:A,'Totaal per 10 jr'!A30,'Totaal per jr'!A:A,'Totaal per 10 jr'!B30)</f>
        <v>46000.000000000007</v>
      </c>
      <c r="AA30" s="8">
        <f>SUMIFS('Totaal per jr'!Z:Z,'Totaal per jr'!A:A,'Totaal per 10 jr'!A30,'Totaal per jr'!A:A,'Totaal per 10 jr'!B30)</f>
        <v>47314.28571428571</v>
      </c>
      <c r="AB30" s="8">
        <f>SUMIFS('Totaal per jr'!AA:AA,'Totaal per jr'!A:A,'Totaal per 10 jr'!A30,'Totaal per jr'!A:A,'Totaal per 10 jr'!B30)</f>
        <v>30213.815111511627</v>
      </c>
      <c r="AD30" s="8">
        <f>SUMIFS('Totaal per jr'!AC:AC,'Totaal per jr'!A:A,'Totaal per 10 jr'!A30,'Totaal per jr'!A:A,'Totaal per 10 jr'!B30)</f>
        <v>31616.005171299294</v>
      </c>
      <c r="AF30" s="8">
        <f>SUMIFS('Totaal per jr'!AE:AE,'Totaal per jr'!A:A,'Totaal per 10 jr'!A30,'Totaal per jr'!A:A,'Totaal per 10 jr'!B30)</f>
        <v>192623.99999999997</v>
      </c>
      <c r="AH30" s="51">
        <f>SUMIFS('Totaal per jr'!AG:AG,'Totaal per jr'!A:A,'Totaal per 10 jr'!A30,'Totaal per jr'!A:A,'Totaal per 10 jr'!B30)</f>
        <v>200742.99999999997</v>
      </c>
      <c r="AI30" s="52">
        <f>SUMIFS('Totaal per jr'!AH:AH,'Totaal per jr'!A:A,'Totaal per 10 jr'!A30,'Totaal per jr'!A:A,'Totaal per 10 jr'!B30)</f>
        <v>162553.81511151162</v>
      </c>
      <c r="AJ30" s="52">
        <f>SUMIFS('Totaal per jr'!AI:AI,'Totaal per jr'!A:A,'Totaal per 10 jr'!A30,'Totaal per jr'!A:A,'Totaal per 10 jr'!B30)</f>
        <v>45249</v>
      </c>
      <c r="AK30" s="52">
        <f>SUMIFS('Totaal per jr'!AJ:AJ,'Totaal per jr'!A:A,'Totaal per 10 jr'!A30,'Totaal per jr'!A:A,'Totaal per 10 jr'!B30)</f>
        <v>39518</v>
      </c>
      <c r="AL30" s="52">
        <f>SUMIFS('Totaal per jr'!AK:AK,'Totaal per jr'!A:A,'Totaal per 10 jr'!A30,'Totaal per jr'!A:A,'Totaal per 10 jr'!B30)</f>
        <v>98486</v>
      </c>
      <c r="AM30" s="52">
        <f>SUMIFS('Totaal per jr'!AL:AL,'Totaal per jr'!A:A,'Totaal per 10 jr'!A30,'Totaal per jr'!A:A,'Totaal per 10 jr'!B30)</f>
        <v>83656</v>
      </c>
      <c r="AN30" s="52">
        <f>SUMIFS('Totaal per jr'!AM:AM,'Totaal per jr'!A:A,'Totaal per 10 jr'!A30,'Totaal per jr'!A:A,'Totaal per 10 jr'!B30)</f>
        <v>0</v>
      </c>
      <c r="AO30" s="52">
        <f>SUMIFS('Totaal per jr'!AN:AN,'Totaal per jr'!A:A,'Totaal per 10 jr'!A30,'Totaal per jr'!A:A,'Totaal per 10 jr'!B30)</f>
        <v>0</v>
      </c>
      <c r="AP30" s="52">
        <f>SUMIFS('Totaal per jr'!AO:AO,'Totaal per jr'!A:A,'Totaal per 10 jr'!A30,'Totaal per jr'!A:A,'Totaal per 10 jr'!B30)</f>
        <v>57008</v>
      </c>
      <c r="AQ30" s="52">
        <f>SUMIFS('Totaal per jr'!AP:AP,'Totaal per jr'!A:A,'Totaal per 10 jr'!A30,'Totaal per jr'!A:A,'Totaal per 10 jr'!B30)</f>
        <v>39379.815111511627</v>
      </c>
      <c r="AR30" s="78">
        <f t="shared" si="1"/>
        <v>0</v>
      </c>
      <c r="AS30" s="56">
        <f t="shared" si="0"/>
        <v>0</v>
      </c>
      <c r="AU30" s="8">
        <f>SUMIFS('Totaal per jr'!CG:CG,'Totaal per jr'!A:A,'Totaal per 10 jr'!A30,'Totaal per jr'!A:A,'Totaal per 10 jr'!B30)</f>
        <v>18124889.049719919</v>
      </c>
      <c r="AV30" s="8">
        <f>SUMIFS('Totaal per jr'!CH:CH,'Totaal per jr'!A:A,'Totaal per 10 jr'!A30,'Totaal per jr'!A:A,'Totaal per 10 jr'!B30)</f>
        <v>22160947.140142314</v>
      </c>
      <c r="AW30" s="8">
        <f>SUMIFS('Totaal per jr'!CP:CP,'Totaal per jr'!A:A,'Totaal per 10 jr'!A30,'Totaal per jr'!A:A,'Totaal per 10 jr'!B30)</f>
        <v>18124889.049719919</v>
      </c>
      <c r="AX30" s="8">
        <f>SUMIFS('Totaal per jr'!CQ:CQ,'Totaal per jr'!A:A,'Totaal per 10 jr'!A30,'Totaal per jr'!A:A,'Totaal per 10 jr'!B30)</f>
        <v>22160947.140142314</v>
      </c>
      <c r="AZ30" s="8">
        <f>SUMIFS('Totaal per jr'!BN:BN,'Totaal per jr'!A:A,'Totaal per 10 jr'!A30,'Totaal per jr'!A:A,'Totaal per 10 jr'!B30)</f>
        <v>2613911.0580925927</v>
      </c>
      <c r="BA30" s="8">
        <f>SUMIFS('Totaal per jr'!BO:BO,'Totaal per jr'!A:A,'Totaal per 10 jr'!A30,'Totaal per jr'!A:A,'Totaal per 10 jr'!B30)</f>
        <v>6813897.9593322761</v>
      </c>
      <c r="BB30" s="8">
        <f>SUMIFS('Totaal per jr'!BR:BR,'Totaal per jr'!A:A,'Totaal per 10 jr'!A30,'Totaal per jr'!A:A,'Totaal per 10 jr'!B30)</f>
        <v>7313341.5024413345</v>
      </c>
      <c r="BC30" s="8">
        <f>SUMIFS('Totaal per jr'!BS:BS,'Totaal per jr'!A:A,'Totaal per 10 jr'!A30,'Totaal per jr'!A:A,'Totaal per 10 jr'!B30)</f>
        <v>16500969.049051873</v>
      </c>
      <c r="BD30" s="8">
        <f>SUMIFS('Totaal per jr'!BU:BU,'Totaal per jr'!A:A,'Totaal per 10 jr'!A30,'Totaal per jr'!A:A,'Totaal per 10 jr'!B30)</f>
        <v>4699430.4443487432</v>
      </c>
      <c r="BE30" s="8">
        <f>SUMIFS('Totaal per jr'!BV:BV,'Totaal per jr'!A:A,'Totaal per 10 jr'!A30,'Totaal per jr'!A:A,'Totaal per 10 jr'!B30)</f>
        <v>9687071.0897195973</v>
      </c>
    </row>
    <row r="31" spans="1:57" x14ac:dyDescent="0.25">
      <c r="A31" t="s">
        <v>221</v>
      </c>
      <c r="B31" t="s">
        <v>222</v>
      </c>
      <c r="C31" s="8">
        <f>SUMIFS('Totaal per jr'!B:B,'Totaal per jr'!A:A,'Totaal per 10 jr'!A31,'Totaal per jr'!A:A,'Totaal per 10 jr'!B31)</f>
        <v>173103</v>
      </c>
      <c r="D31" s="8">
        <f>SUMIFS('Totaal per jr'!C:C,'Totaal per jr'!A:A,'Totaal per 10 jr'!A31,'Totaal per jr'!A:A,'Totaal per 10 jr'!B31)</f>
        <v>153057</v>
      </c>
      <c r="E31" s="8">
        <f>SUMIFS('Totaal per jr'!D:D,'Totaal per jr'!A:A,'Totaal per 10 jr'!A31,'Totaal per jr'!A:A,'Totaal per 10 jr'!B31)</f>
        <v>21990</v>
      </c>
      <c r="F31" s="8">
        <f>SUMIFS('Totaal per jr'!E:E,'Totaal per jr'!A:A,'Totaal per 10 jr'!A31,'Totaal per jr'!A:A,'Totaal per 10 jr'!B31)</f>
        <v>20186</v>
      </c>
      <c r="G31" s="8">
        <f>SUMIFS('Totaal per jr'!F:F,'Totaal per jr'!A:A,'Totaal per 10 jr'!A31,'Totaal per jr'!A:A,'Totaal per 10 jr'!B31)</f>
        <v>148173</v>
      </c>
      <c r="H31" s="8">
        <f>SUMIFS('Totaal per jr'!G:G,'Totaal per jr'!A:A,'Totaal per 10 jr'!A31,'Totaal per jr'!A:A,'Totaal per 10 jr'!B31)</f>
        <v>130201</v>
      </c>
      <c r="I31" s="8">
        <f>SUMIFS('Totaal per jr'!H:H,'Totaal per jr'!A:A,'Totaal per 10 jr'!A31,'Totaal per jr'!A:A,'Totaal per 10 jr'!B31)</f>
        <v>0</v>
      </c>
      <c r="J31" s="8">
        <f>SUMIFS('Totaal per jr'!I:I,'Totaal per jr'!A:A,'Totaal per 10 jr'!A31,'Totaal per jr'!A:A,'Totaal per 10 jr'!B31)</f>
        <v>0</v>
      </c>
      <c r="K31" s="8">
        <f>SUMIFS('Totaal per jr'!J:J,'Totaal per jr'!A:A,'Totaal per 10 jr'!A31,'Totaal per jr'!A:A,'Totaal per 10 jr'!B31)</f>
        <v>2940</v>
      </c>
      <c r="L31" s="8">
        <f>SUMIFS('Totaal per jr'!K:K,'Totaal per jr'!A:A,'Totaal per 10 jr'!A31,'Totaal per jr'!A:A,'Totaal per 10 jr'!B31)</f>
        <v>2670</v>
      </c>
      <c r="N31" s="8">
        <f>SUMIFS('Totaal per jr'!M:M,'Totaal per jr'!A:A,'Totaal per 10 jr'!A31,'Totaal per jr'!A:A,'Totaal per 10 jr'!B31)</f>
        <v>157105</v>
      </c>
      <c r="O31" s="8">
        <f>SUMIFS('Totaal per jr'!N:N,'Totaal per jr'!A:A,'Totaal per 10 jr'!A31,'Totaal per jr'!A:A,'Totaal per 10 jr'!B31)</f>
        <v>139558</v>
      </c>
      <c r="P31" s="8">
        <f>SUMIFS('Totaal per jr'!O:O,'Totaal per jr'!A:A,'Totaal per 10 jr'!A31,'Totaal per jr'!A:A,'Totaal per 10 jr'!B31)</f>
        <v>19043</v>
      </c>
      <c r="Q31" s="8">
        <f>SUMIFS('Totaal per jr'!P:P,'Totaal per jr'!A:A,'Totaal per 10 jr'!A31,'Totaal per jr'!A:A,'Totaal per 10 jr'!B31)</f>
        <v>17443</v>
      </c>
      <c r="R31" s="8">
        <f>SUMIFS('Totaal per jr'!Q:Q,'Totaal per jr'!A:A,'Totaal per 10 jr'!A31,'Totaal per jr'!A:A,'Totaal per 10 jr'!B31)</f>
        <v>133791</v>
      </c>
      <c r="S31" s="8">
        <f>SUMIFS('Totaal per jr'!R:R,'Totaal per jr'!A:A,'Totaal per 10 jr'!A31,'Totaal per jr'!A:A,'Totaal per 10 jr'!B31)</f>
        <v>118277</v>
      </c>
      <c r="T31" s="8">
        <f>SUMIFS('Totaal per jr'!S:S,'Totaal per jr'!A:A,'Totaal per 10 jr'!A31,'Totaal per jr'!A:A,'Totaal per 10 jr'!B31)</f>
        <v>0</v>
      </c>
      <c r="U31" s="8">
        <f>SUMIFS('Totaal per jr'!T:T,'Totaal per jr'!A:A,'Totaal per 10 jr'!A31,'Totaal per jr'!A:A,'Totaal per 10 jr'!B31)</f>
        <v>0</v>
      </c>
      <c r="V31" s="8">
        <f>SUMIFS('Totaal per jr'!U:U,'Totaal per jr'!A:A,'Totaal per 10 jr'!A31,'Totaal per jr'!A:A,'Totaal per 10 jr'!B31)</f>
        <v>4271</v>
      </c>
      <c r="W31" s="8">
        <f>SUMIFS('Totaal per jr'!V:V,'Totaal per jr'!A:A,'Totaal per 10 jr'!A31,'Totaal per jr'!A:A,'Totaal per 10 jr'!B31)</f>
        <v>3838</v>
      </c>
      <c r="Y31" s="8">
        <f>SUMIFS('Totaal per jr'!X:X,'Totaal per jr'!A:A,'Totaal per 10 jr'!A31,'Totaal per jr'!A:A,'Totaal per 10 jr'!B31)</f>
        <v>0</v>
      </c>
      <c r="AA31" s="8">
        <f>SUMIFS('Totaal per jr'!Z:Z,'Totaal per jr'!A:A,'Totaal per 10 jr'!A31,'Totaal per jr'!A:A,'Totaal per 10 jr'!B31)</f>
        <v>0</v>
      </c>
      <c r="AB31" s="8">
        <f>SUMIFS('Totaal per jr'!AA:AA,'Totaal per jr'!A:A,'Totaal per 10 jr'!A31,'Totaal per jr'!A:A,'Totaal per 10 jr'!B31)</f>
        <v>0</v>
      </c>
      <c r="AD31" s="8">
        <f>SUMIFS('Totaal per jr'!AC:AC,'Totaal per jr'!A:A,'Totaal per 10 jr'!A31,'Totaal per jr'!A:A,'Totaal per 10 jr'!B31)</f>
        <v>0</v>
      </c>
      <c r="AF31" s="8">
        <f>SUMIFS('Totaal per jr'!AE:AE,'Totaal per jr'!A:A,'Totaal per 10 jr'!A31,'Totaal per jr'!A:A,'Totaal per 10 jr'!B31)</f>
        <v>157105</v>
      </c>
      <c r="AH31" s="51">
        <f>SUMIFS('Totaal per jr'!AG:AG,'Totaal per jr'!A:A,'Totaal per 10 jr'!A31,'Totaal per jr'!A:A,'Totaal per 10 jr'!B31)</f>
        <v>173103</v>
      </c>
      <c r="AI31" s="52">
        <f>SUMIFS('Totaal per jr'!AH:AH,'Totaal per jr'!A:A,'Totaal per 10 jr'!A31,'Totaal per jr'!A:A,'Totaal per 10 jr'!B31)</f>
        <v>153057</v>
      </c>
      <c r="AJ31" s="52">
        <f>SUMIFS('Totaal per jr'!AI:AI,'Totaal per jr'!A:A,'Totaal per 10 jr'!A31,'Totaal per jr'!A:A,'Totaal per 10 jr'!B31)</f>
        <v>21990</v>
      </c>
      <c r="AK31" s="52">
        <f>SUMIFS('Totaal per jr'!AJ:AJ,'Totaal per jr'!A:A,'Totaal per 10 jr'!A31,'Totaal per jr'!A:A,'Totaal per 10 jr'!B31)</f>
        <v>20186</v>
      </c>
      <c r="AL31" s="52">
        <f>SUMIFS('Totaal per jr'!AK:AK,'Totaal per jr'!A:A,'Totaal per 10 jr'!A31,'Totaal per jr'!A:A,'Totaal per 10 jr'!B31)</f>
        <v>148173</v>
      </c>
      <c r="AM31" s="52">
        <f>SUMIFS('Totaal per jr'!AL:AL,'Totaal per jr'!A:A,'Totaal per 10 jr'!A31,'Totaal per jr'!A:A,'Totaal per 10 jr'!B31)</f>
        <v>130201</v>
      </c>
      <c r="AN31" s="52">
        <f>SUMIFS('Totaal per jr'!AM:AM,'Totaal per jr'!A:A,'Totaal per 10 jr'!A31,'Totaal per jr'!A:A,'Totaal per 10 jr'!B31)</f>
        <v>0</v>
      </c>
      <c r="AO31" s="52">
        <f>SUMIFS('Totaal per jr'!AN:AN,'Totaal per jr'!A:A,'Totaal per 10 jr'!A31,'Totaal per jr'!A:A,'Totaal per 10 jr'!B31)</f>
        <v>0</v>
      </c>
      <c r="AP31" s="52">
        <f>SUMIFS('Totaal per jr'!AO:AO,'Totaal per jr'!A:A,'Totaal per 10 jr'!A31,'Totaal per jr'!A:A,'Totaal per 10 jr'!B31)</f>
        <v>2940</v>
      </c>
      <c r="AQ31" s="52">
        <f>SUMIFS('Totaal per jr'!AP:AP,'Totaal per jr'!A:A,'Totaal per 10 jr'!A31,'Totaal per jr'!A:A,'Totaal per 10 jr'!B31)</f>
        <v>2670</v>
      </c>
      <c r="AR31" s="78">
        <f t="shared" si="1"/>
        <v>0</v>
      </c>
      <c r="AS31" s="56">
        <f t="shared" si="0"/>
        <v>0</v>
      </c>
      <c r="AU31" s="8">
        <f>SUMIFS('Totaal per jr'!CG:CG,'Totaal per jr'!A:A,'Totaal per 10 jr'!A31,'Totaal per jr'!A:A,'Totaal per 10 jr'!B31)</f>
        <v>22138681.229748208</v>
      </c>
      <c r="AV31" s="8">
        <f>SUMIFS('Totaal per jr'!CH:CH,'Totaal per jr'!A:A,'Totaal per 10 jr'!A31,'Totaal per jr'!A:A,'Totaal per 10 jr'!B31)</f>
        <v>28130727.435568873</v>
      </c>
      <c r="AW31" s="8">
        <f>SUMIFS('Totaal per jr'!CP:CP,'Totaal per jr'!A:A,'Totaal per 10 jr'!A31,'Totaal per jr'!A:A,'Totaal per 10 jr'!B31)</f>
        <v>22218691.229748208</v>
      </c>
      <c r="AX31" s="8">
        <f>SUMIFS('Totaal per jr'!CQ:CQ,'Totaal per jr'!A:A,'Totaal per 10 jr'!A31,'Totaal per jr'!A:A,'Totaal per 10 jr'!B31)</f>
        <v>28228517.435568873</v>
      </c>
      <c r="AZ31" s="8">
        <f>SUMIFS('Totaal per jr'!BN:BN,'Totaal per jr'!A:A,'Totaal per 10 jr'!A31,'Totaal per jr'!A:A,'Totaal per 10 jr'!B31)</f>
        <v>2344106.3464723416</v>
      </c>
      <c r="BA31" s="8">
        <f>SUMIFS('Totaal per jr'!BO:BO,'Totaal per jr'!A:A,'Totaal per 10 jr'!A31,'Totaal per jr'!A:A,'Totaal per 10 jr'!B31)</f>
        <v>16327036.721092006</v>
      </c>
      <c r="BB31" s="8">
        <f>SUMIFS('Totaal per jr'!BR:BR,'Totaal per jr'!A:A,'Totaal per 10 jr'!A31,'Totaal per jr'!A:A,'Totaal per 10 jr'!B31)</f>
        <v>4899897.9551063487</v>
      </c>
      <c r="BC31" s="8">
        <f>SUMIFS('Totaal per jr'!BS:BS,'Totaal per jr'!A:A,'Totaal per 10 jr'!A31,'Totaal per jr'!A:A,'Totaal per 10 jr'!B31)</f>
        <v>40400065.267324656</v>
      </c>
      <c r="BD31" s="8">
        <f>SUMIFS('Totaal per jr'!BU:BU,'Totaal per jr'!A:A,'Totaal per 10 jr'!A31,'Totaal per jr'!A:A,'Totaal per 10 jr'!B31)</f>
        <v>2555791.6086340067</v>
      </c>
      <c r="BE31" s="8">
        <f>SUMIFS('Totaal per jr'!BV:BV,'Totaal per jr'!A:A,'Totaal per 10 jr'!A31,'Totaal per jr'!A:A,'Totaal per 10 jr'!B31)</f>
        <v>24073028.546232644</v>
      </c>
    </row>
    <row r="32" spans="1:57" x14ac:dyDescent="0.25">
      <c r="A32" t="s">
        <v>223</v>
      </c>
      <c r="B32" t="s">
        <v>210</v>
      </c>
      <c r="C32" s="8">
        <f>SUMIFS('Totaal per jr'!B:B,'Totaal per jr'!A:A,'Totaal per 10 jr'!A32,'Totaal per jr'!A:A,'Totaal per 10 jr'!B32)</f>
        <v>2757</v>
      </c>
      <c r="D32" s="8">
        <f>SUMIFS('Totaal per jr'!C:C,'Totaal per jr'!A:A,'Totaal per 10 jr'!A32,'Totaal per jr'!A:A,'Totaal per 10 jr'!B32)</f>
        <v>2539</v>
      </c>
      <c r="E32" s="8">
        <f>SUMIFS('Totaal per jr'!D:D,'Totaal per jr'!A:A,'Totaal per 10 jr'!A32,'Totaal per jr'!A:A,'Totaal per 10 jr'!B32)</f>
        <v>0</v>
      </c>
      <c r="F32" s="8">
        <f>SUMIFS('Totaal per jr'!E:E,'Totaal per jr'!A:A,'Totaal per 10 jr'!A32,'Totaal per jr'!A:A,'Totaal per 10 jr'!B32)</f>
        <v>0</v>
      </c>
      <c r="G32" s="8">
        <f>SUMIFS('Totaal per jr'!F:F,'Totaal per jr'!A:A,'Totaal per 10 jr'!A32,'Totaal per jr'!A:A,'Totaal per 10 jr'!B32)</f>
        <v>1971</v>
      </c>
      <c r="H32" s="8">
        <f>SUMIFS('Totaal per jr'!G:G,'Totaal per jr'!A:A,'Totaal per 10 jr'!A32,'Totaal per jr'!A:A,'Totaal per 10 jr'!B32)</f>
        <v>1818</v>
      </c>
      <c r="I32" s="8">
        <f>SUMIFS('Totaal per jr'!H:H,'Totaal per jr'!A:A,'Totaal per 10 jr'!A32,'Totaal per jr'!A:A,'Totaal per 10 jr'!B32)</f>
        <v>0</v>
      </c>
      <c r="J32" s="8">
        <f>SUMIFS('Totaal per jr'!I:I,'Totaal per jr'!A:A,'Totaal per 10 jr'!A32,'Totaal per jr'!A:A,'Totaal per 10 jr'!B32)</f>
        <v>0</v>
      </c>
      <c r="K32" s="8">
        <f>SUMIFS('Totaal per jr'!J:J,'Totaal per jr'!A:A,'Totaal per 10 jr'!A32,'Totaal per jr'!A:A,'Totaal per 10 jr'!B32)</f>
        <v>786</v>
      </c>
      <c r="L32" s="8">
        <f>SUMIFS('Totaal per jr'!K:K,'Totaal per jr'!A:A,'Totaal per 10 jr'!A32,'Totaal per jr'!A:A,'Totaal per 10 jr'!B32)</f>
        <v>721</v>
      </c>
      <c r="N32" s="8">
        <f>SUMIFS('Totaal per jr'!M:M,'Totaal per jr'!A:A,'Totaal per 10 jr'!A32,'Totaal per jr'!A:A,'Totaal per 10 jr'!B32)</f>
        <v>2613</v>
      </c>
      <c r="O32" s="8">
        <f>SUMIFS('Totaal per jr'!N:N,'Totaal per jr'!A:A,'Totaal per 10 jr'!A32,'Totaal per jr'!A:A,'Totaal per 10 jr'!B32)</f>
        <v>2416</v>
      </c>
      <c r="P32" s="8">
        <f>SUMIFS('Totaal per jr'!O:O,'Totaal per jr'!A:A,'Totaal per 10 jr'!A32,'Totaal per jr'!A:A,'Totaal per 10 jr'!B32)</f>
        <v>0</v>
      </c>
      <c r="Q32" s="8">
        <f>SUMIFS('Totaal per jr'!P:P,'Totaal per jr'!A:A,'Totaal per 10 jr'!A32,'Totaal per jr'!A:A,'Totaal per 10 jr'!B32)</f>
        <v>0</v>
      </c>
      <c r="R32" s="8">
        <f>SUMIFS('Totaal per jr'!Q:Q,'Totaal per jr'!A:A,'Totaal per 10 jr'!A32,'Totaal per jr'!A:A,'Totaal per 10 jr'!B32)</f>
        <v>0</v>
      </c>
      <c r="S32" s="8">
        <f>SUMIFS('Totaal per jr'!R:R,'Totaal per jr'!A:A,'Totaal per 10 jr'!A32,'Totaal per jr'!A:A,'Totaal per 10 jr'!B32)</f>
        <v>0</v>
      </c>
      <c r="T32" s="8">
        <f>SUMIFS('Totaal per jr'!S:S,'Totaal per jr'!A:A,'Totaal per 10 jr'!A32,'Totaal per jr'!A:A,'Totaal per 10 jr'!B32)</f>
        <v>0</v>
      </c>
      <c r="U32" s="8">
        <f>SUMIFS('Totaal per jr'!T:T,'Totaal per jr'!A:A,'Totaal per 10 jr'!A32,'Totaal per jr'!A:A,'Totaal per 10 jr'!B32)</f>
        <v>0</v>
      </c>
      <c r="V32" s="8">
        <f>SUMIFS('Totaal per jr'!U:U,'Totaal per jr'!A:A,'Totaal per 10 jr'!A32,'Totaal per jr'!A:A,'Totaal per 10 jr'!B32)</f>
        <v>2613</v>
      </c>
      <c r="W32" s="8">
        <f>SUMIFS('Totaal per jr'!V:V,'Totaal per jr'!A:A,'Totaal per 10 jr'!A32,'Totaal per jr'!A:A,'Totaal per 10 jr'!B32)</f>
        <v>2416</v>
      </c>
      <c r="Y32" s="8">
        <f>SUMIFS('Totaal per jr'!X:X,'Totaal per jr'!A:A,'Totaal per 10 jr'!A32,'Totaal per jr'!A:A,'Totaal per 10 jr'!B32)</f>
        <v>0</v>
      </c>
      <c r="AA32" s="8">
        <f>SUMIFS('Totaal per jr'!Z:Z,'Totaal per jr'!A:A,'Totaal per 10 jr'!A32,'Totaal per jr'!A:A,'Totaal per 10 jr'!B32)</f>
        <v>0</v>
      </c>
      <c r="AB32" s="8">
        <f>SUMIFS('Totaal per jr'!AA:AA,'Totaal per jr'!A:A,'Totaal per 10 jr'!A32,'Totaal per jr'!A:A,'Totaal per 10 jr'!B32)</f>
        <v>0</v>
      </c>
      <c r="AD32" s="8">
        <f>SUMIFS('Totaal per jr'!AC:AC,'Totaal per jr'!A:A,'Totaal per 10 jr'!A32,'Totaal per jr'!A:A,'Totaal per 10 jr'!B32)</f>
        <v>0</v>
      </c>
      <c r="AF32" s="8">
        <f>SUMIFS('Totaal per jr'!AE:AE,'Totaal per jr'!A:A,'Totaal per 10 jr'!A32,'Totaal per jr'!A:A,'Totaal per 10 jr'!B32)</f>
        <v>2613</v>
      </c>
      <c r="AH32" s="51">
        <f>SUMIFS('Totaal per jr'!AG:AG,'Totaal per jr'!A:A,'Totaal per 10 jr'!A32,'Totaal per jr'!A:A,'Totaal per 10 jr'!B32)</f>
        <v>2757</v>
      </c>
      <c r="AI32" s="52">
        <f>SUMIFS('Totaal per jr'!AH:AH,'Totaal per jr'!A:A,'Totaal per 10 jr'!A32,'Totaal per jr'!A:A,'Totaal per 10 jr'!B32)</f>
        <v>2539</v>
      </c>
      <c r="AJ32" s="52">
        <f>SUMIFS('Totaal per jr'!AI:AI,'Totaal per jr'!A:A,'Totaal per 10 jr'!A32,'Totaal per jr'!A:A,'Totaal per 10 jr'!B32)</f>
        <v>0</v>
      </c>
      <c r="AK32" s="52">
        <f>SUMIFS('Totaal per jr'!AJ:AJ,'Totaal per jr'!A:A,'Totaal per 10 jr'!A32,'Totaal per jr'!A:A,'Totaal per 10 jr'!B32)</f>
        <v>0</v>
      </c>
      <c r="AL32" s="52">
        <f>SUMIFS('Totaal per jr'!AK:AK,'Totaal per jr'!A:A,'Totaal per 10 jr'!A32,'Totaal per jr'!A:A,'Totaal per 10 jr'!B32)</f>
        <v>1971</v>
      </c>
      <c r="AM32" s="52">
        <f>SUMIFS('Totaal per jr'!AL:AL,'Totaal per jr'!A:A,'Totaal per 10 jr'!A32,'Totaal per jr'!A:A,'Totaal per 10 jr'!B32)</f>
        <v>1818</v>
      </c>
      <c r="AN32" s="52">
        <f>SUMIFS('Totaal per jr'!AM:AM,'Totaal per jr'!A:A,'Totaal per 10 jr'!A32,'Totaal per jr'!A:A,'Totaal per 10 jr'!B32)</f>
        <v>0</v>
      </c>
      <c r="AO32" s="52">
        <f>SUMIFS('Totaal per jr'!AN:AN,'Totaal per jr'!A:A,'Totaal per 10 jr'!A32,'Totaal per jr'!A:A,'Totaal per 10 jr'!B32)</f>
        <v>0</v>
      </c>
      <c r="AP32" s="52">
        <f>SUMIFS('Totaal per jr'!AO:AO,'Totaal per jr'!A:A,'Totaal per 10 jr'!A32,'Totaal per jr'!A:A,'Totaal per 10 jr'!B32)</f>
        <v>786</v>
      </c>
      <c r="AQ32" s="52">
        <f>SUMIFS('Totaal per jr'!AP:AP,'Totaal per jr'!A:A,'Totaal per 10 jr'!A32,'Totaal per jr'!A:A,'Totaal per 10 jr'!B32)</f>
        <v>721</v>
      </c>
      <c r="AR32" s="78">
        <f t="shared" si="1"/>
        <v>0</v>
      </c>
      <c r="AS32" s="56">
        <f t="shared" si="0"/>
        <v>0</v>
      </c>
      <c r="AU32" s="8">
        <f>SUMIFS('Totaal per jr'!CG:CG,'Totaal per jr'!A:A,'Totaal per 10 jr'!A32,'Totaal per jr'!A:A,'Totaal per 10 jr'!B32)</f>
        <v>0</v>
      </c>
      <c r="AV32" s="8">
        <f>SUMIFS('Totaal per jr'!CH:CH,'Totaal per jr'!A:A,'Totaal per 10 jr'!A32,'Totaal per jr'!A:A,'Totaal per 10 jr'!B32)</f>
        <v>0</v>
      </c>
      <c r="AW32" s="8">
        <f>SUMIFS('Totaal per jr'!CP:CP,'Totaal per jr'!A:A,'Totaal per 10 jr'!A32,'Totaal per jr'!A:A,'Totaal per 10 jr'!B32)</f>
        <v>248130</v>
      </c>
      <c r="AX32" s="8">
        <f>SUMIFS('Totaal per jr'!CQ:CQ,'Totaal per jr'!A:A,'Totaal per 10 jr'!A32,'Totaal per jr'!A:A,'Totaal per 10 jr'!B32)</f>
        <v>303270</v>
      </c>
      <c r="AZ32" s="8">
        <f>SUMIFS('Totaal per jr'!BN:BN,'Totaal per jr'!A:A,'Totaal per 10 jr'!A32,'Totaal per jr'!A:A,'Totaal per 10 jr'!B32)</f>
        <v>0</v>
      </c>
      <c r="BA32" s="8">
        <f>SUMIFS('Totaal per jr'!BO:BO,'Totaal per jr'!A:A,'Totaal per 10 jr'!A32,'Totaal per jr'!A:A,'Totaal per 10 jr'!B32)</f>
        <v>0</v>
      </c>
      <c r="BB32" s="8">
        <f>SUMIFS('Totaal per jr'!BR:BR,'Totaal per jr'!A:A,'Totaal per 10 jr'!A32,'Totaal per jr'!A:A,'Totaal per 10 jr'!B32)</f>
        <v>0</v>
      </c>
      <c r="BC32" s="8">
        <f>SUMIFS('Totaal per jr'!BS:BS,'Totaal per jr'!A:A,'Totaal per 10 jr'!A32,'Totaal per jr'!A:A,'Totaal per 10 jr'!B32)</f>
        <v>0</v>
      </c>
      <c r="BD32" s="8">
        <f>SUMIFS('Totaal per jr'!BU:BU,'Totaal per jr'!A:A,'Totaal per 10 jr'!A32,'Totaal per jr'!A:A,'Totaal per 10 jr'!B32)</f>
        <v>0</v>
      </c>
      <c r="BE32" s="8">
        <f>SUMIFS('Totaal per jr'!BV:BV,'Totaal per jr'!A:A,'Totaal per 10 jr'!A32,'Totaal per jr'!A:A,'Totaal per 10 jr'!B32)</f>
        <v>0</v>
      </c>
    </row>
    <row r="33" spans="1:57" x14ac:dyDescent="0.25">
      <c r="A33" s="5" t="s">
        <v>165</v>
      </c>
      <c r="B33" t="s">
        <v>224</v>
      </c>
      <c r="C33" s="8">
        <f>SUMIFS('Totaal per jr'!B:B,'Totaal per jr'!A:A,'Totaal per 10 jr'!A33,'Totaal per jr'!A:A,'Totaal per 10 jr'!B33)</f>
        <v>3111</v>
      </c>
      <c r="D33" s="8">
        <f>SUMIFS('Totaal per jr'!C:C,'Totaal per jr'!A:A,'Totaal per 10 jr'!A33,'Totaal per jr'!A:A,'Totaal per 10 jr'!B33)</f>
        <v>2679</v>
      </c>
      <c r="E33" s="8">
        <f>SUMIFS('Totaal per jr'!D:D,'Totaal per jr'!A:A,'Totaal per 10 jr'!A33,'Totaal per jr'!A:A,'Totaal per 10 jr'!B33)</f>
        <v>0</v>
      </c>
      <c r="F33" s="8">
        <f>SUMIFS('Totaal per jr'!E:E,'Totaal per jr'!A:A,'Totaal per 10 jr'!A33,'Totaal per jr'!A:A,'Totaal per 10 jr'!B33)</f>
        <v>0</v>
      </c>
      <c r="G33" s="8">
        <f>SUMIFS('Totaal per jr'!F:F,'Totaal per jr'!A:A,'Totaal per 10 jr'!A33,'Totaal per jr'!A:A,'Totaal per 10 jr'!B33)</f>
        <v>0</v>
      </c>
      <c r="H33" s="8">
        <f>SUMIFS('Totaal per jr'!G:G,'Totaal per jr'!A:A,'Totaal per 10 jr'!A33,'Totaal per jr'!A:A,'Totaal per 10 jr'!B33)</f>
        <v>0</v>
      </c>
      <c r="I33" s="8">
        <f>SUMIFS('Totaal per jr'!H:H,'Totaal per jr'!A:A,'Totaal per 10 jr'!A33,'Totaal per jr'!A:A,'Totaal per 10 jr'!B33)</f>
        <v>1616</v>
      </c>
      <c r="J33" s="8">
        <f>SUMIFS('Totaal per jr'!I:I,'Totaal per jr'!A:A,'Totaal per 10 jr'!A33,'Totaal per jr'!A:A,'Totaal per 10 jr'!B33)</f>
        <v>1389</v>
      </c>
      <c r="K33" s="8">
        <f>SUMIFS('Totaal per jr'!J:J,'Totaal per jr'!A:A,'Totaal per 10 jr'!A33,'Totaal per jr'!A:A,'Totaal per 10 jr'!B33)</f>
        <v>1495</v>
      </c>
      <c r="L33" s="8">
        <f>SUMIFS('Totaal per jr'!K:K,'Totaal per jr'!A:A,'Totaal per 10 jr'!A33,'Totaal per jr'!A:A,'Totaal per 10 jr'!B33)</f>
        <v>1290</v>
      </c>
      <c r="N33" s="8">
        <f>SUMIFS('Totaal per jr'!M:M,'Totaal per jr'!A:A,'Totaal per 10 jr'!A33,'Totaal per jr'!A:A,'Totaal per 10 jr'!B33)</f>
        <v>2777</v>
      </c>
      <c r="O33" s="8">
        <f>SUMIFS('Totaal per jr'!N:N,'Totaal per jr'!A:A,'Totaal per 10 jr'!A33,'Totaal per jr'!A:A,'Totaal per 10 jr'!B33)</f>
        <v>2391</v>
      </c>
      <c r="P33" s="8">
        <f>SUMIFS('Totaal per jr'!O:O,'Totaal per jr'!A:A,'Totaal per 10 jr'!A33,'Totaal per jr'!A:A,'Totaal per 10 jr'!B33)</f>
        <v>0</v>
      </c>
      <c r="Q33" s="8">
        <f>SUMIFS('Totaal per jr'!P:P,'Totaal per jr'!A:A,'Totaal per 10 jr'!A33,'Totaal per jr'!A:A,'Totaal per 10 jr'!B33)</f>
        <v>0</v>
      </c>
      <c r="R33" s="8">
        <f>SUMIFS('Totaal per jr'!Q:Q,'Totaal per jr'!A:A,'Totaal per 10 jr'!A33,'Totaal per jr'!A:A,'Totaal per 10 jr'!B33)</f>
        <v>0</v>
      </c>
      <c r="S33" s="8">
        <f>SUMIFS('Totaal per jr'!R:R,'Totaal per jr'!A:A,'Totaal per 10 jr'!A33,'Totaal per jr'!A:A,'Totaal per 10 jr'!B33)</f>
        <v>0</v>
      </c>
      <c r="T33" s="8">
        <f>SUMIFS('Totaal per jr'!S:S,'Totaal per jr'!A:A,'Totaal per 10 jr'!A33,'Totaal per jr'!A:A,'Totaal per 10 jr'!B33)</f>
        <v>1002</v>
      </c>
      <c r="U33" s="8">
        <f>SUMIFS('Totaal per jr'!T:T,'Totaal per jr'!A:A,'Totaal per 10 jr'!A33,'Totaal per jr'!A:A,'Totaal per 10 jr'!B33)</f>
        <v>861</v>
      </c>
      <c r="V33" s="8">
        <f>SUMIFS('Totaal per jr'!U:U,'Totaal per jr'!A:A,'Totaal per 10 jr'!A33,'Totaal per jr'!A:A,'Totaal per 10 jr'!B33)</f>
        <v>1441</v>
      </c>
      <c r="W33" s="8">
        <f>SUMIFS('Totaal per jr'!V:V,'Totaal per jr'!A:A,'Totaal per 10 jr'!A33,'Totaal per jr'!A:A,'Totaal per 10 jr'!B33)</f>
        <v>1243</v>
      </c>
      <c r="Y33" s="8">
        <f>SUMIFS('Totaal per jr'!X:X,'Totaal per jr'!A:A,'Totaal per 10 jr'!A33,'Totaal per jr'!A:A,'Totaal per 10 jr'!B33)</f>
        <v>0</v>
      </c>
      <c r="AA33" s="8">
        <f>SUMIFS('Totaal per jr'!Z:Z,'Totaal per jr'!A:A,'Totaal per 10 jr'!A33,'Totaal per jr'!A:A,'Totaal per 10 jr'!B33)</f>
        <v>0</v>
      </c>
      <c r="AB33" s="8">
        <f>SUMIFS('Totaal per jr'!AA:AA,'Totaal per jr'!A:A,'Totaal per 10 jr'!A33,'Totaal per jr'!A:A,'Totaal per 10 jr'!B33)</f>
        <v>0</v>
      </c>
      <c r="AD33" s="8">
        <f>SUMIFS('Totaal per jr'!AC:AC,'Totaal per jr'!A:A,'Totaal per 10 jr'!A33,'Totaal per jr'!A:A,'Totaal per 10 jr'!B33)</f>
        <v>0</v>
      </c>
      <c r="AF33" s="8">
        <f>SUMIFS('Totaal per jr'!AE:AE,'Totaal per jr'!A:A,'Totaal per 10 jr'!A33,'Totaal per jr'!A:A,'Totaal per 10 jr'!B33)</f>
        <v>2777</v>
      </c>
      <c r="AH33" s="51">
        <f>SUMIFS('Totaal per jr'!AG:AG,'Totaal per jr'!A:A,'Totaal per 10 jr'!A33,'Totaal per jr'!A:A,'Totaal per 10 jr'!B33)</f>
        <v>3111</v>
      </c>
      <c r="AI33" s="52">
        <f>SUMIFS('Totaal per jr'!AH:AH,'Totaal per jr'!A:A,'Totaal per 10 jr'!A33,'Totaal per jr'!A:A,'Totaal per 10 jr'!B33)</f>
        <v>2679</v>
      </c>
      <c r="AJ33" s="52">
        <f>SUMIFS('Totaal per jr'!AI:AI,'Totaal per jr'!A:A,'Totaal per 10 jr'!A33,'Totaal per jr'!A:A,'Totaal per 10 jr'!B33)</f>
        <v>0</v>
      </c>
      <c r="AK33" s="52">
        <f>SUMIFS('Totaal per jr'!AJ:AJ,'Totaal per jr'!A:A,'Totaal per 10 jr'!A33,'Totaal per jr'!A:A,'Totaal per 10 jr'!B33)</f>
        <v>0</v>
      </c>
      <c r="AL33" s="52">
        <f>SUMIFS('Totaal per jr'!AK:AK,'Totaal per jr'!A:A,'Totaal per 10 jr'!A33,'Totaal per jr'!A:A,'Totaal per 10 jr'!B33)</f>
        <v>0</v>
      </c>
      <c r="AM33" s="52">
        <f>SUMIFS('Totaal per jr'!AL:AL,'Totaal per jr'!A:A,'Totaal per 10 jr'!A33,'Totaal per jr'!A:A,'Totaal per 10 jr'!B33)</f>
        <v>0</v>
      </c>
      <c r="AN33" s="52">
        <f>SUMIFS('Totaal per jr'!AM:AM,'Totaal per jr'!A:A,'Totaal per 10 jr'!A33,'Totaal per jr'!A:A,'Totaal per 10 jr'!B33)</f>
        <v>1616</v>
      </c>
      <c r="AO33" s="52">
        <f>SUMIFS('Totaal per jr'!AN:AN,'Totaal per jr'!A:A,'Totaal per 10 jr'!A33,'Totaal per jr'!A:A,'Totaal per 10 jr'!B33)</f>
        <v>1389</v>
      </c>
      <c r="AP33" s="52">
        <f>SUMIFS('Totaal per jr'!AO:AO,'Totaal per jr'!A:A,'Totaal per 10 jr'!A33,'Totaal per jr'!A:A,'Totaal per 10 jr'!B33)</f>
        <v>1495</v>
      </c>
      <c r="AQ33" s="52">
        <f>SUMIFS('Totaal per jr'!AP:AP,'Totaal per jr'!A:A,'Totaal per 10 jr'!A33,'Totaal per jr'!A:A,'Totaal per 10 jr'!B33)</f>
        <v>1290</v>
      </c>
      <c r="AR33" s="52">
        <f t="shared" si="1"/>
        <v>0</v>
      </c>
      <c r="AS33" s="55">
        <f t="shared" si="0"/>
        <v>0</v>
      </c>
      <c r="AU33" s="8">
        <f>SUMIFS('Totaal per jr'!CG:CG,'Totaal per jr'!A:A,'Totaal per 10 jr'!A33,'Totaal per jr'!A:A,'Totaal per 10 jr'!B33)</f>
        <v>0</v>
      </c>
      <c r="AV33" s="8">
        <f>SUMIFS('Totaal per jr'!CH:CH,'Totaal per jr'!A:A,'Totaal per 10 jr'!A33,'Totaal per jr'!A:A,'Totaal per 10 jr'!B33)</f>
        <v>0</v>
      </c>
      <c r="AW33" s="8">
        <f>SUMIFS('Totaal per jr'!CP:CP,'Totaal per jr'!A:A,'Totaal per 10 jr'!A33,'Totaal per jr'!A:A,'Totaal per 10 jr'!B33)</f>
        <v>279990</v>
      </c>
      <c r="AX33" s="8">
        <f>SUMIFS('Totaal per jr'!CQ:CQ,'Totaal per jr'!A:A,'Totaal per 10 jr'!A33,'Totaal per jr'!A:A,'Totaal per 10 jr'!B33)</f>
        <v>342210</v>
      </c>
      <c r="AZ33" s="8">
        <f>SUMIFS('Totaal per jr'!BN:BN,'Totaal per jr'!A:A,'Totaal per 10 jr'!A33,'Totaal per jr'!A:A,'Totaal per 10 jr'!B33)</f>
        <v>0</v>
      </c>
      <c r="BA33" s="8">
        <f>SUMIFS('Totaal per jr'!BO:BO,'Totaal per jr'!A:A,'Totaal per 10 jr'!A33,'Totaal per jr'!A:A,'Totaal per 10 jr'!B33)</f>
        <v>0</v>
      </c>
      <c r="BB33" s="8">
        <f>SUMIFS('Totaal per jr'!BR:BR,'Totaal per jr'!A:A,'Totaal per 10 jr'!A33,'Totaal per jr'!A:A,'Totaal per 10 jr'!B33)</f>
        <v>0</v>
      </c>
      <c r="BC33" s="8">
        <f>SUMIFS('Totaal per jr'!BS:BS,'Totaal per jr'!A:A,'Totaal per 10 jr'!A33,'Totaal per jr'!A:A,'Totaal per 10 jr'!B33)</f>
        <v>0</v>
      </c>
      <c r="BD33" s="8">
        <f>SUMIFS('Totaal per jr'!BU:BU,'Totaal per jr'!A:A,'Totaal per 10 jr'!A33,'Totaal per jr'!A:A,'Totaal per 10 jr'!B33)</f>
        <v>0</v>
      </c>
      <c r="BE33" s="8">
        <f>SUMIFS('Totaal per jr'!BV:BV,'Totaal per jr'!A:A,'Totaal per 10 jr'!A33,'Totaal per jr'!A:A,'Totaal per 10 jr'!B33)</f>
        <v>0</v>
      </c>
    </row>
    <row r="34" spans="1:57" x14ac:dyDescent="0.25">
      <c r="A34" t="s">
        <v>225</v>
      </c>
      <c r="B34" t="s">
        <v>216</v>
      </c>
      <c r="C34" s="8">
        <f>SUMIFS('Totaal per jr'!B:B,'Totaal per jr'!A:A,'Totaal per 10 jr'!A34,'Totaal per jr'!A:A,'Totaal per 10 jr'!B34)</f>
        <v>31729</v>
      </c>
      <c r="D34" s="8">
        <f>SUMIFS('Totaal per jr'!C:C,'Totaal per jr'!A:A,'Totaal per 10 jr'!A34,'Totaal per jr'!A:A,'Totaal per 10 jr'!B34)</f>
        <v>26106</v>
      </c>
      <c r="E34" s="8">
        <f>SUMIFS('Totaal per jr'!D:D,'Totaal per jr'!A:A,'Totaal per 10 jr'!A34,'Totaal per jr'!A:A,'Totaal per 10 jr'!B34)</f>
        <v>0</v>
      </c>
      <c r="F34" s="8">
        <f>SUMIFS('Totaal per jr'!E:E,'Totaal per jr'!A:A,'Totaal per 10 jr'!A34,'Totaal per jr'!A:A,'Totaal per 10 jr'!B34)</f>
        <v>0</v>
      </c>
      <c r="G34" s="8">
        <f>SUMIFS('Totaal per jr'!F:F,'Totaal per jr'!A:A,'Totaal per 10 jr'!A34,'Totaal per jr'!A:A,'Totaal per 10 jr'!B34)</f>
        <v>0</v>
      </c>
      <c r="H34" s="8">
        <f>SUMIFS('Totaal per jr'!G:G,'Totaal per jr'!A:A,'Totaal per 10 jr'!A34,'Totaal per jr'!A:A,'Totaal per 10 jr'!B34)</f>
        <v>0</v>
      </c>
      <c r="I34" s="8">
        <f>SUMIFS('Totaal per jr'!H:H,'Totaal per jr'!A:A,'Totaal per 10 jr'!A34,'Totaal per jr'!A:A,'Totaal per 10 jr'!B34)</f>
        <v>30608</v>
      </c>
      <c r="J34" s="8">
        <f>SUMIFS('Totaal per jr'!I:I,'Totaal per jr'!A:A,'Totaal per 10 jr'!A34,'Totaal per jr'!A:A,'Totaal per 10 jr'!B34)</f>
        <v>25210</v>
      </c>
      <c r="K34" s="8">
        <f>SUMIFS('Totaal per jr'!J:J,'Totaal per jr'!A:A,'Totaal per 10 jr'!A34,'Totaal per jr'!A:A,'Totaal per 10 jr'!B34)</f>
        <v>1121</v>
      </c>
      <c r="L34" s="8">
        <f>SUMIFS('Totaal per jr'!K:K,'Totaal per jr'!A:A,'Totaal per 10 jr'!A34,'Totaal per jr'!A:A,'Totaal per 10 jr'!B34)</f>
        <v>896</v>
      </c>
      <c r="N34" s="8">
        <f>SUMIFS('Totaal per jr'!M:M,'Totaal per jr'!A:A,'Totaal per 10 jr'!A34,'Totaal per jr'!A:A,'Totaal per 10 jr'!B34)</f>
        <v>31588</v>
      </c>
      <c r="O34" s="8">
        <f>SUMIFS('Totaal per jr'!N:N,'Totaal per jr'!A:A,'Totaal per 10 jr'!A34,'Totaal per jr'!A:A,'Totaal per 10 jr'!B34)</f>
        <v>25974</v>
      </c>
      <c r="P34" s="8">
        <f>SUMIFS('Totaal per jr'!O:O,'Totaal per jr'!A:A,'Totaal per 10 jr'!A34,'Totaal per jr'!A:A,'Totaal per 10 jr'!B34)</f>
        <v>0</v>
      </c>
      <c r="Q34" s="8">
        <f>SUMIFS('Totaal per jr'!P:P,'Totaal per jr'!A:A,'Totaal per 10 jr'!A34,'Totaal per jr'!A:A,'Totaal per 10 jr'!B34)</f>
        <v>0</v>
      </c>
      <c r="R34" s="8">
        <f>SUMIFS('Totaal per jr'!Q:Q,'Totaal per jr'!A:A,'Totaal per 10 jr'!A34,'Totaal per jr'!A:A,'Totaal per 10 jr'!B34)</f>
        <v>0</v>
      </c>
      <c r="S34" s="8">
        <f>SUMIFS('Totaal per jr'!R:R,'Totaal per jr'!A:A,'Totaal per 10 jr'!A34,'Totaal per jr'!A:A,'Totaal per 10 jr'!B34)</f>
        <v>0</v>
      </c>
      <c r="T34" s="8">
        <f>SUMIFS('Totaal per jr'!S:S,'Totaal per jr'!A:A,'Totaal per 10 jr'!A34,'Totaal per jr'!A:A,'Totaal per 10 jr'!B34)</f>
        <v>30574</v>
      </c>
      <c r="U34" s="8">
        <f>SUMIFS('Totaal per jr'!T:T,'Totaal per jr'!A:A,'Totaal per 10 jr'!A34,'Totaal per jr'!A:A,'Totaal per 10 jr'!B34)</f>
        <v>25146</v>
      </c>
      <c r="V34" s="8">
        <f>SUMIFS('Totaal per jr'!U:U,'Totaal per jr'!A:A,'Totaal per 10 jr'!A34,'Totaal per jr'!A:A,'Totaal per 10 jr'!B34)</f>
        <v>1014</v>
      </c>
      <c r="W34" s="8">
        <f>SUMIFS('Totaal per jr'!V:V,'Totaal per jr'!A:A,'Totaal per 10 jr'!A34,'Totaal per jr'!A:A,'Totaal per 10 jr'!B34)</f>
        <v>828</v>
      </c>
      <c r="Y34" s="8">
        <f>SUMIFS('Totaal per jr'!X:X,'Totaal per jr'!A:A,'Totaal per 10 jr'!A34,'Totaal per jr'!A:A,'Totaal per 10 jr'!B34)</f>
        <v>0</v>
      </c>
      <c r="AA34" s="8">
        <f>SUMIFS('Totaal per jr'!Z:Z,'Totaal per jr'!A:A,'Totaal per 10 jr'!A34,'Totaal per jr'!A:A,'Totaal per 10 jr'!B34)</f>
        <v>0</v>
      </c>
      <c r="AB34" s="8">
        <f>SUMIFS('Totaal per jr'!AA:AA,'Totaal per jr'!A:A,'Totaal per 10 jr'!A34,'Totaal per jr'!A:A,'Totaal per 10 jr'!B34)</f>
        <v>0</v>
      </c>
      <c r="AD34" s="8">
        <f>SUMIFS('Totaal per jr'!AC:AC,'Totaal per jr'!A:A,'Totaal per 10 jr'!A34,'Totaal per jr'!A:A,'Totaal per 10 jr'!B34)</f>
        <v>0</v>
      </c>
      <c r="AF34" s="8">
        <f>SUMIFS('Totaal per jr'!AE:AE,'Totaal per jr'!A:A,'Totaal per 10 jr'!A34,'Totaal per jr'!A:A,'Totaal per 10 jr'!B34)</f>
        <v>31588</v>
      </c>
      <c r="AH34" s="51">
        <f>SUMIFS('Totaal per jr'!AG:AG,'Totaal per jr'!A:A,'Totaal per 10 jr'!A34,'Totaal per jr'!A:A,'Totaal per 10 jr'!B34)</f>
        <v>31729</v>
      </c>
      <c r="AI34" s="52">
        <f>SUMIFS('Totaal per jr'!AH:AH,'Totaal per jr'!A:A,'Totaal per 10 jr'!A34,'Totaal per jr'!A:A,'Totaal per 10 jr'!B34)</f>
        <v>26106</v>
      </c>
      <c r="AJ34" s="52">
        <f>SUMIFS('Totaal per jr'!AI:AI,'Totaal per jr'!A:A,'Totaal per 10 jr'!A34,'Totaal per jr'!A:A,'Totaal per 10 jr'!B34)</f>
        <v>0</v>
      </c>
      <c r="AK34" s="52">
        <f>SUMIFS('Totaal per jr'!AJ:AJ,'Totaal per jr'!A:A,'Totaal per 10 jr'!A34,'Totaal per jr'!A:A,'Totaal per 10 jr'!B34)</f>
        <v>0</v>
      </c>
      <c r="AL34" s="52">
        <f>SUMIFS('Totaal per jr'!AK:AK,'Totaal per jr'!A:A,'Totaal per 10 jr'!A34,'Totaal per jr'!A:A,'Totaal per 10 jr'!B34)</f>
        <v>0</v>
      </c>
      <c r="AM34" s="52">
        <f>SUMIFS('Totaal per jr'!AL:AL,'Totaal per jr'!A:A,'Totaal per 10 jr'!A34,'Totaal per jr'!A:A,'Totaal per 10 jr'!B34)</f>
        <v>0</v>
      </c>
      <c r="AN34" s="52">
        <f>SUMIFS('Totaal per jr'!AM:AM,'Totaal per jr'!A:A,'Totaal per 10 jr'!A34,'Totaal per jr'!A:A,'Totaal per 10 jr'!B34)</f>
        <v>30608</v>
      </c>
      <c r="AO34" s="52">
        <f>SUMIFS('Totaal per jr'!AN:AN,'Totaal per jr'!A:A,'Totaal per 10 jr'!A34,'Totaal per jr'!A:A,'Totaal per 10 jr'!B34)</f>
        <v>25210</v>
      </c>
      <c r="AP34" s="52">
        <f>SUMIFS('Totaal per jr'!AO:AO,'Totaal per jr'!A:A,'Totaal per 10 jr'!A34,'Totaal per jr'!A:A,'Totaal per 10 jr'!B34)</f>
        <v>1121</v>
      </c>
      <c r="AQ34" s="52">
        <f>SUMIFS('Totaal per jr'!AP:AP,'Totaal per jr'!A:A,'Totaal per 10 jr'!A34,'Totaal per jr'!A:A,'Totaal per 10 jr'!B34)</f>
        <v>896</v>
      </c>
      <c r="AR34" s="52">
        <f t="shared" si="1"/>
        <v>0</v>
      </c>
      <c r="AS34" s="55">
        <f t="shared" si="0"/>
        <v>0</v>
      </c>
      <c r="AU34" s="8">
        <f>SUMIFS('Totaal per jr'!CG:CG,'Totaal per jr'!A:A,'Totaal per 10 jr'!A34,'Totaal per jr'!A:A,'Totaal per 10 jr'!B34)</f>
        <v>0</v>
      </c>
      <c r="AV34" s="8">
        <f>SUMIFS('Totaal per jr'!CH:CH,'Totaal per jr'!A:A,'Totaal per 10 jr'!A34,'Totaal per jr'!A:A,'Totaal per 10 jr'!B34)</f>
        <v>0</v>
      </c>
      <c r="AW34" s="8">
        <f>SUMIFS('Totaal per jr'!CP:CP,'Totaal per jr'!A:A,'Totaal per 10 jr'!A34,'Totaal per jr'!A:A,'Totaal per 10 jr'!B34)</f>
        <v>2855610</v>
      </c>
      <c r="AX34" s="8">
        <f>SUMIFS('Totaal per jr'!CQ:CQ,'Totaal per jr'!A:A,'Totaal per 10 jr'!A34,'Totaal per jr'!A:A,'Totaal per 10 jr'!B34)</f>
        <v>3490190</v>
      </c>
      <c r="AZ34" s="8">
        <f>SUMIFS('Totaal per jr'!BN:BN,'Totaal per jr'!A:A,'Totaal per 10 jr'!A34,'Totaal per jr'!A:A,'Totaal per 10 jr'!B34)</f>
        <v>0</v>
      </c>
      <c r="BA34" s="8">
        <f>SUMIFS('Totaal per jr'!BO:BO,'Totaal per jr'!A:A,'Totaal per 10 jr'!A34,'Totaal per jr'!A:A,'Totaal per 10 jr'!B34)</f>
        <v>0</v>
      </c>
      <c r="BB34" s="8">
        <f>SUMIFS('Totaal per jr'!BR:BR,'Totaal per jr'!A:A,'Totaal per 10 jr'!A34,'Totaal per jr'!A:A,'Totaal per 10 jr'!B34)</f>
        <v>0</v>
      </c>
      <c r="BC34" s="8">
        <f>SUMIFS('Totaal per jr'!BS:BS,'Totaal per jr'!A:A,'Totaal per 10 jr'!A34,'Totaal per jr'!A:A,'Totaal per 10 jr'!B34)</f>
        <v>0</v>
      </c>
      <c r="BD34" s="8">
        <f>SUMIFS('Totaal per jr'!BU:BU,'Totaal per jr'!A:A,'Totaal per 10 jr'!A34,'Totaal per jr'!A:A,'Totaal per 10 jr'!B34)</f>
        <v>0</v>
      </c>
      <c r="BE34" s="8">
        <f>SUMIFS('Totaal per jr'!BV:BV,'Totaal per jr'!A:A,'Totaal per 10 jr'!A34,'Totaal per jr'!A:A,'Totaal per 10 jr'!B34)</f>
        <v>0</v>
      </c>
    </row>
    <row r="35" spans="1:57" x14ac:dyDescent="0.25">
      <c r="A35" t="s">
        <v>217</v>
      </c>
      <c r="B35" t="s">
        <v>226</v>
      </c>
      <c r="C35" s="8">
        <f>SUMIFS('Totaal per jr'!B:B,'Totaal per jr'!A:A,'Totaal per 10 jr'!A35,'Totaal per jr'!A:A,'Totaal per 10 jr'!B35)</f>
        <v>95810</v>
      </c>
      <c r="D35" s="8">
        <f>SUMIFS('Totaal per jr'!C:C,'Totaal per jr'!A:A,'Totaal per 10 jr'!A35,'Totaal per jr'!A:A,'Totaal per 10 jr'!B35)</f>
        <v>78469</v>
      </c>
      <c r="E35" s="8">
        <f>SUMIFS('Totaal per jr'!D:D,'Totaal per jr'!A:A,'Totaal per 10 jr'!A35,'Totaal per jr'!A:A,'Totaal per 10 jr'!B35)</f>
        <v>45000</v>
      </c>
      <c r="F35" s="8">
        <f>SUMIFS('Totaal per jr'!E:E,'Totaal per jr'!A:A,'Totaal per 10 jr'!A35,'Totaal per jr'!A:A,'Totaal per 10 jr'!B35)</f>
        <v>37952</v>
      </c>
      <c r="G35" s="8">
        <f>SUMIFS('Totaal per jr'!F:F,'Totaal per jr'!A:A,'Totaal per 10 jr'!A35,'Totaal per jr'!A:A,'Totaal per 10 jr'!B35)</f>
        <v>10352</v>
      </c>
      <c r="H35" s="8">
        <f>SUMIFS('Totaal per jr'!G:G,'Totaal per jr'!A:A,'Totaal per 10 jr'!A35,'Totaal per jr'!A:A,'Totaal per 10 jr'!B35)</f>
        <v>8088</v>
      </c>
      <c r="I35" s="8">
        <f>SUMIFS('Totaal per jr'!H:H,'Totaal per jr'!A:A,'Totaal per 10 jr'!A35,'Totaal per jr'!A:A,'Totaal per 10 jr'!B35)</f>
        <v>1341</v>
      </c>
      <c r="J35" s="8">
        <f>SUMIFS('Totaal per jr'!I:I,'Totaal per jr'!A:A,'Totaal per 10 jr'!A35,'Totaal per jr'!A:A,'Totaal per 10 jr'!B35)</f>
        <v>1103</v>
      </c>
      <c r="K35" s="8">
        <f>SUMIFS('Totaal per jr'!J:J,'Totaal per jr'!A:A,'Totaal per 10 jr'!A35,'Totaal per jr'!A:A,'Totaal per 10 jr'!B35)</f>
        <v>37639</v>
      </c>
      <c r="L35" s="8">
        <f>SUMIFS('Totaal per jr'!K:K,'Totaal per jr'!A:A,'Totaal per 10 jr'!A35,'Totaal per jr'!A:A,'Totaal per 10 jr'!B35)</f>
        <v>30114</v>
      </c>
      <c r="N35" s="8">
        <f>SUMIFS('Totaal per jr'!M:M,'Totaal per jr'!A:A,'Totaal per 10 jr'!A35,'Totaal per jr'!A:A,'Totaal per 10 jr'!B35)</f>
        <v>83554</v>
      </c>
      <c r="O35" s="8">
        <f>SUMIFS('Totaal per jr'!N:N,'Totaal per jr'!A:A,'Totaal per 10 jr'!A35,'Totaal per jr'!A:A,'Totaal per 10 jr'!B35)</f>
        <v>67748</v>
      </c>
      <c r="P35" s="8">
        <f>SUMIFS('Totaal per jr'!O:O,'Totaal per jr'!A:A,'Totaal per 10 jr'!A35,'Totaal per jr'!A:A,'Totaal per 10 jr'!B35)</f>
        <v>37522</v>
      </c>
      <c r="Q35" s="8">
        <f>SUMIFS('Totaal per jr'!P:P,'Totaal per jr'!A:A,'Totaal per 10 jr'!A35,'Totaal per jr'!A:A,'Totaal per 10 jr'!B35)</f>
        <v>31422</v>
      </c>
      <c r="R35" s="8">
        <f>SUMIFS('Totaal per jr'!Q:Q,'Totaal per jr'!A:A,'Totaal per 10 jr'!A35,'Totaal per jr'!A:A,'Totaal per 10 jr'!B35)</f>
        <v>9192</v>
      </c>
      <c r="S35" s="8">
        <f>SUMIFS('Totaal per jr'!R:R,'Totaal per jr'!A:A,'Totaal per 10 jr'!A35,'Totaal per jr'!A:A,'Totaal per 10 jr'!B35)</f>
        <v>7187</v>
      </c>
      <c r="T35" s="8">
        <f>SUMIFS('Totaal per jr'!S:S,'Totaal per jr'!A:A,'Totaal per 10 jr'!A35,'Totaal per jr'!A:A,'Totaal per 10 jr'!B35)</f>
        <v>805</v>
      </c>
      <c r="U35" s="8">
        <f>SUMIFS('Totaal per jr'!T:T,'Totaal per jr'!A:A,'Totaal per 10 jr'!A35,'Totaal per jr'!A:A,'Totaal per 10 jr'!B35)</f>
        <v>651</v>
      </c>
      <c r="V35" s="8">
        <f>SUMIFS('Totaal per jr'!U:U,'Totaal per jr'!A:A,'Totaal per 10 jr'!A35,'Totaal per jr'!A:A,'Totaal per 10 jr'!B35)</f>
        <v>32850</v>
      </c>
      <c r="W35" s="8">
        <f>SUMIFS('Totaal per jr'!V:V,'Totaal per jr'!A:A,'Totaal per 10 jr'!A35,'Totaal per jr'!A:A,'Totaal per 10 jr'!B35)</f>
        <v>25855</v>
      </c>
      <c r="Y35" s="8">
        <f>SUMIFS('Totaal per jr'!X:X,'Totaal per jr'!A:A,'Totaal per 10 jr'!A35,'Totaal per jr'!A:A,'Totaal per 10 jr'!B35)</f>
        <v>388.88888888888891</v>
      </c>
      <c r="AA35" s="8">
        <f>SUMIFS('Totaal per jr'!Z:Z,'Totaal per jr'!A:A,'Totaal per 10 jr'!A35,'Totaal per jr'!A:A,'Totaal per 10 jr'!B35)</f>
        <v>400</v>
      </c>
      <c r="AB35" s="8">
        <f>SUMIFS('Totaal per jr'!AA:AA,'Totaal per jr'!A:A,'Totaal per 10 jr'!A35,'Totaal per jr'!A:A,'Totaal per 10 jr'!B35)</f>
        <v>258.48056537102474</v>
      </c>
      <c r="AD35" s="8">
        <f>SUMIFS('Totaal per jr'!AC:AC,'Totaal per jr'!A:A,'Totaal per 10 jr'!A35,'Totaal per jr'!A:A,'Totaal per 10 jr'!B35)</f>
        <v>265.86572438162545</v>
      </c>
      <c r="AF35" s="8">
        <f>SUMIFS('Totaal per jr'!AE:AE,'Totaal per jr'!A:A,'Totaal per 10 jr'!A35,'Totaal per jr'!A:A,'Totaal per 10 jr'!B35)</f>
        <v>83942.888888888876</v>
      </c>
      <c r="AH35" s="51">
        <f>SUMIFS('Totaal per jr'!AG:AG,'Totaal per jr'!A:A,'Totaal per 10 jr'!A35,'Totaal per jr'!A:A,'Totaal per 10 jr'!B35)</f>
        <v>95100.888888888876</v>
      </c>
      <c r="AI35" s="52">
        <f>SUMIFS('Totaal per jr'!AH:AH,'Totaal per jr'!A:A,'Totaal per 10 jr'!A35,'Totaal per jr'!A:A,'Totaal per 10 jr'!B35)</f>
        <v>77794.480565371021</v>
      </c>
      <c r="AJ35" s="52">
        <f>SUMIFS('Totaal per jr'!AI:AI,'Totaal per jr'!A:A,'Totaal per 10 jr'!A35,'Totaal per jr'!A:A,'Totaal per 10 jr'!B35)</f>
        <v>43902</v>
      </c>
      <c r="AK35" s="52">
        <f>SUMIFS('Totaal per jr'!AJ:AJ,'Totaal per jr'!A:A,'Totaal per 10 jr'!A35,'Totaal per jr'!A:A,'Totaal per 10 jr'!B35)</f>
        <v>37018</v>
      </c>
      <c r="AL35" s="52">
        <f>SUMIFS('Totaal per jr'!AK:AK,'Totaal per jr'!A:A,'Totaal per 10 jr'!A35,'Totaal per jr'!A:A,'Totaal per 10 jr'!B35)</f>
        <v>10352</v>
      </c>
      <c r="AM35" s="52">
        <f>SUMIFS('Totaal per jr'!AL:AL,'Totaal per jr'!A:A,'Totaal per 10 jr'!A35,'Totaal per jr'!A:A,'Totaal per 10 jr'!B35)</f>
        <v>8088</v>
      </c>
      <c r="AN35" s="52">
        <f>SUMIFS('Totaal per jr'!AM:AM,'Totaal per jr'!A:A,'Totaal per 10 jr'!A35,'Totaal per jr'!A:A,'Totaal per 10 jr'!B35)</f>
        <v>1341</v>
      </c>
      <c r="AO35" s="52">
        <f>SUMIFS('Totaal per jr'!AN:AN,'Totaal per jr'!A:A,'Totaal per 10 jr'!A35,'Totaal per jr'!A:A,'Totaal per 10 jr'!B35)</f>
        <v>1103</v>
      </c>
      <c r="AP35" s="52">
        <f>SUMIFS('Totaal per jr'!AO:AO,'Totaal per jr'!A:A,'Totaal per 10 jr'!A35,'Totaal per jr'!A:A,'Totaal per 10 jr'!B35)</f>
        <v>38027.888888888891</v>
      </c>
      <c r="AQ35" s="52">
        <f>SUMIFS('Totaal per jr'!AP:AP,'Totaal per jr'!A:A,'Totaal per 10 jr'!A35,'Totaal per jr'!A:A,'Totaal per 10 jr'!B35)</f>
        <v>30373.480565371025</v>
      </c>
      <c r="AR35" s="52">
        <f t="shared" si="1"/>
        <v>1477.9999999999854</v>
      </c>
      <c r="AS35" s="55">
        <f t="shared" si="0"/>
        <v>1211.9999999999964</v>
      </c>
      <c r="AU35" s="8">
        <f>SUMIFS('Totaal per jr'!CG:CG,'Totaal per jr'!A:A,'Totaal per 10 jr'!A35,'Totaal per jr'!A:A,'Totaal per 10 jr'!B35)</f>
        <v>194319.91480495594</v>
      </c>
      <c r="AV35" s="8">
        <f>SUMIFS('Totaal per jr'!CH:CH,'Totaal per jr'!A:A,'Totaal per 10 jr'!A35,'Totaal per jr'!A:A,'Totaal per 10 jr'!B35)</f>
        <v>199011.91115810673</v>
      </c>
      <c r="AW35" s="8">
        <f>SUMIFS('Totaal per jr'!CP:CP,'Totaal per jr'!A:A,'Totaal per 10 jr'!A35,'Totaal per jr'!A:A,'Totaal per 10 jr'!B35)</f>
        <v>8586949.9148049559</v>
      </c>
      <c r="AX35" s="8">
        <f>SUMIFS('Totaal per jr'!CQ:CQ,'Totaal per jr'!A:A,'Totaal per 10 jr'!A35,'Totaal per jr'!A:A,'Totaal per 10 jr'!B35)</f>
        <v>10456670.800046995</v>
      </c>
      <c r="AZ35" s="8">
        <f>SUMIFS('Totaal per jr'!BN:BN,'Totaal per jr'!A:A,'Totaal per 10 jr'!A35,'Totaal per jr'!A:A,'Totaal per 10 jr'!B35)</f>
        <v>618726.38666666672</v>
      </c>
      <c r="BA35" s="8">
        <f>SUMIFS('Totaal per jr'!BO:BO,'Totaal per jr'!A:A,'Totaal per 10 jr'!A35,'Totaal per jr'!A:A,'Totaal per 10 jr'!B35)</f>
        <v>148661.18666666665</v>
      </c>
      <c r="BB35" s="8">
        <f>SUMIFS('Totaal per jr'!BR:BR,'Totaal per jr'!A:A,'Totaal per 10 jr'!A35,'Totaal per jr'!A:A,'Totaal per 10 jr'!B35)</f>
        <v>0</v>
      </c>
      <c r="BC35" s="8">
        <f>SUMIFS('Totaal per jr'!BS:BS,'Totaal per jr'!A:A,'Totaal per 10 jr'!A35,'Totaal per jr'!A:A,'Totaal per 10 jr'!B35)</f>
        <v>236101.72666666665</v>
      </c>
      <c r="BD35" s="8">
        <f>SUMIFS('Totaal per jr'!BU:BU,'Totaal per jr'!A:A,'Totaal per 10 jr'!A35,'Totaal per jr'!A:A,'Totaal per 10 jr'!B35)</f>
        <v>0</v>
      </c>
      <c r="BE35" s="8">
        <f>SUMIFS('Totaal per jr'!BV:BV,'Totaal per jr'!A:A,'Totaal per 10 jr'!A35,'Totaal per jr'!A:A,'Totaal per 10 jr'!B35)</f>
        <v>178088.46</v>
      </c>
    </row>
    <row r="36" spans="1:57" x14ac:dyDescent="0.25">
      <c r="A36" t="s">
        <v>227</v>
      </c>
      <c r="B36" t="s">
        <v>218</v>
      </c>
      <c r="C36" s="8">
        <f>SUMIFS('Totaal per jr'!B:B,'Totaal per jr'!A:A,'Totaal per 10 jr'!A36,'Totaal per jr'!A:A,'Totaal per 10 jr'!B36)</f>
        <v>84224</v>
      </c>
      <c r="D36" s="8">
        <f>SUMIFS('Totaal per jr'!C:C,'Totaal per jr'!A:A,'Totaal per 10 jr'!A36,'Totaal per jr'!A:A,'Totaal per 10 jr'!B36)</f>
        <v>73431</v>
      </c>
      <c r="E36" s="8">
        <f>SUMIFS('Totaal per jr'!D:D,'Totaal per jr'!A:A,'Totaal per 10 jr'!A36,'Totaal per jr'!A:A,'Totaal per 10 jr'!B36)</f>
        <v>49988</v>
      </c>
      <c r="F36" s="8">
        <f>SUMIFS('Totaal per jr'!E:E,'Totaal per jr'!A:A,'Totaal per 10 jr'!A36,'Totaal per jr'!A:A,'Totaal per 10 jr'!B36)</f>
        <v>43580</v>
      </c>
      <c r="G36" s="8">
        <f>SUMIFS('Totaal per jr'!F:F,'Totaal per jr'!A:A,'Totaal per 10 jr'!A36,'Totaal per jr'!A:A,'Totaal per 10 jr'!B36)</f>
        <v>30140</v>
      </c>
      <c r="H36" s="8">
        <f>SUMIFS('Totaal per jr'!G:G,'Totaal per jr'!A:A,'Totaal per 10 jr'!A36,'Totaal per jr'!A:A,'Totaal per 10 jr'!B36)</f>
        <v>25921</v>
      </c>
      <c r="I36" s="8">
        <f>SUMIFS('Totaal per jr'!H:H,'Totaal per jr'!A:A,'Totaal per 10 jr'!A36,'Totaal per jr'!A:A,'Totaal per 10 jr'!B36)</f>
        <v>0</v>
      </c>
      <c r="J36" s="8">
        <f>SUMIFS('Totaal per jr'!I:I,'Totaal per jr'!A:A,'Totaal per 10 jr'!A36,'Totaal per jr'!A:A,'Totaal per 10 jr'!B36)</f>
        <v>0</v>
      </c>
      <c r="K36" s="8">
        <f>SUMIFS('Totaal per jr'!J:J,'Totaal per jr'!A:A,'Totaal per 10 jr'!A36,'Totaal per jr'!A:A,'Totaal per 10 jr'!B36)</f>
        <v>4096</v>
      </c>
      <c r="L36" s="8">
        <f>SUMIFS('Totaal per jr'!K:K,'Totaal per jr'!A:A,'Totaal per 10 jr'!A36,'Totaal per jr'!A:A,'Totaal per 10 jr'!B36)</f>
        <v>3930</v>
      </c>
      <c r="N36" s="8">
        <f>SUMIFS('Totaal per jr'!M:M,'Totaal per jr'!A:A,'Totaal per 10 jr'!A36,'Totaal per jr'!A:A,'Totaal per 10 jr'!B36)</f>
        <v>79636</v>
      </c>
      <c r="O36" s="8">
        <f>SUMIFS('Totaal per jr'!N:N,'Totaal per jr'!A:A,'Totaal per 10 jr'!A36,'Totaal per jr'!A:A,'Totaal per 10 jr'!B36)</f>
        <v>69334</v>
      </c>
      <c r="P36" s="8">
        <f>SUMIFS('Totaal per jr'!O:O,'Totaal per jr'!A:A,'Totaal per 10 jr'!A36,'Totaal per jr'!A:A,'Totaal per 10 jr'!B36)</f>
        <v>48765</v>
      </c>
      <c r="Q36" s="8">
        <f>SUMIFS('Totaal per jr'!P:P,'Totaal per jr'!A:A,'Totaal per 10 jr'!A36,'Totaal per jr'!A:A,'Totaal per 10 jr'!B36)</f>
        <v>42628</v>
      </c>
      <c r="R36" s="8">
        <f>SUMIFS('Totaal per jr'!Q:Q,'Totaal per jr'!A:A,'Totaal per 10 jr'!A36,'Totaal per jr'!A:A,'Totaal per 10 jr'!B36)</f>
        <v>27155</v>
      </c>
      <c r="S36" s="8">
        <f>SUMIFS('Totaal per jr'!R:R,'Totaal per jr'!A:A,'Totaal per 10 jr'!A36,'Totaal per jr'!A:A,'Totaal per 10 jr'!B36)</f>
        <v>23406</v>
      </c>
      <c r="T36" s="8">
        <f>SUMIFS('Totaal per jr'!S:S,'Totaal per jr'!A:A,'Totaal per 10 jr'!A36,'Totaal per jr'!A:A,'Totaal per 10 jr'!B36)</f>
        <v>0</v>
      </c>
      <c r="U36" s="8">
        <f>SUMIFS('Totaal per jr'!T:T,'Totaal per jr'!A:A,'Totaal per 10 jr'!A36,'Totaal per jr'!A:A,'Totaal per 10 jr'!B36)</f>
        <v>0</v>
      </c>
      <c r="V36" s="8">
        <f>SUMIFS('Totaal per jr'!U:U,'Totaal per jr'!A:A,'Totaal per 10 jr'!A36,'Totaal per jr'!A:A,'Totaal per 10 jr'!B36)</f>
        <v>3716</v>
      </c>
      <c r="W36" s="8">
        <f>SUMIFS('Totaal per jr'!V:V,'Totaal per jr'!A:A,'Totaal per 10 jr'!A36,'Totaal per jr'!A:A,'Totaal per 10 jr'!B36)</f>
        <v>3300</v>
      </c>
      <c r="Y36" s="8">
        <f>SUMIFS('Totaal per jr'!X:X,'Totaal per jr'!A:A,'Totaal per 10 jr'!A36,'Totaal per jr'!A:A,'Totaal per 10 jr'!B36)</f>
        <v>22666.666666666664</v>
      </c>
      <c r="AA36" s="8">
        <f>SUMIFS('Totaal per jr'!Z:Z,'Totaal per jr'!A:A,'Totaal per 10 jr'!A36,'Totaal per jr'!A:A,'Totaal per 10 jr'!B36)</f>
        <v>23314.285714285714</v>
      </c>
      <c r="AB36" s="8">
        <f>SUMIFS('Totaal per jr'!AA:AA,'Totaal per jr'!A:A,'Totaal per 10 jr'!A36,'Totaal per jr'!A:A,'Totaal per 10 jr'!B36)</f>
        <v>15079.917816542218</v>
      </c>
      <c r="AD36" s="8">
        <f>SUMIFS('Totaal per jr'!AC:AC,'Totaal per jr'!A:A,'Totaal per 10 jr'!A36,'Totaal per jr'!A:A,'Totaal per 10 jr'!B36)</f>
        <v>15510.77261130057</v>
      </c>
      <c r="AF36" s="8">
        <f>SUMIFS('Totaal per jr'!AE:AE,'Totaal per jr'!A:A,'Totaal per 10 jr'!A36,'Totaal per jr'!A:A,'Totaal per 10 jr'!B36)</f>
        <v>102302.66666666669</v>
      </c>
      <c r="AH36" s="51">
        <f>SUMIFS('Totaal per jr'!AG:AG,'Totaal per jr'!A:A,'Totaal per 10 jr'!A36,'Totaal per jr'!A:A,'Totaal per 10 jr'!B36)</f>
        <v>102304.66666666669</v>
      </c>
      <c r="AI36" s="52">
        <f>SUMIFS('Totaal per jr'!AH:AH,'Totaal per jr'!A:A,'Totaal per 10 jr'!A36,'Totaal per jr'!A:A,'Totaal per 10 jr'!B36)</f>
        <v>84412.917816542235</v>
      </c>
      <c r="AJ36" s="52">
        <f>SUMIFS('Totaal per jr'!AI:AI,'Totaal per jr'!A:A,'Totaal per 10 jr'!A36,'Totaal per jr'!A:A,'Totaal per 10 jr'!B36)</f>
        <v>48767</v>
      </c>
      <c r="AK36" s="52">
        <f>SUMIFS('Totaal per jr'!AJ:AJ,'Totaal per jr'!A:A,'Totaal per 10 jr'!A36,'Totaal per jr'!A:A,'Totaal per 10 jr'!B36)</f>
        <v>42628</v>
      </c>
      <c r="AL36" s="52">
        <f>SUMIFS('Totaal per jr'!AK:AK,'Totaal per jr'!A:A,'Totaal per 10 jr'!A36,'Totaal per jr'!A:A,'Totaal per 10 jr'!B36)</f>
        <v>27155</v>
      </c>
      <c r="AM36" s="52">
        <f>SUMIFS('Totaal per jr'!AL:AL,'Totaal per jr'!A:A,'Totaal per 10 jr'!A36,'Totaal per jr'!A:A,'Totaal per 10 jr'!B36)</f>
        <v>23405</v>
      </c>
      <c r="AN36" s="52">
        <f>SUMIFS('Totaal per jr'!AM:AM,'Totaal per jr'!A:A,'Totaal per 10 jr'!A36,'Totaal per jr'!A:A,'Totaal per 10 jr'!B36)</f>
        <v>0</v>
      </c>
      <c r="AO36" s="52">
        <f>SUMIFS('Totaal per jr'!AN:AN,'Totaal per jr'!A:A,'Totaal per 10 jr'!A36,'Totaal per jr'!A:A,'Totaal per 10 jr'!B36)</f>
        <v>0</v>
      </c>
      <c r="AP36" s="52">
        <f>SUMIFS('Totaal per jr'!AO:AO,'Totaal per jr'!A:A,'Totaal per 10 jr'!A36,'Totaal per jr'!A:A,'Totaal per 10 jr'!B36)</f>
        <v>26382.666666666664</v>
      </c>
      <c r="AQ36" s="52">
        <f>SUMIFS('Totaal per jr'!AP:AP,'Totaal per jr'!A:A,'Totaal per 10 jr'!A36,'Totaal per jr'!A:A,'Totaal per 10 jr'!B36)</f>
        <v>18379.917816542216</v>
      </c>
      <c r="AR36" s="52">
        <f t="shared" si="1"/>
        <v>0</v>
      </c>
      <c r="AS36" s="55">
        <f t="shared" si="0"/>
        <v>0</v>
      </c>
      <c r="AU36" s="8">
        <f>SUMIFS('Totaal per jr'!CG:CG,'Totaal per jr'!A:A,'Totaal per 10 jr'!A36,'Totaal per jr'!A:A,'Totaal per 10 jr'!B36)</f>
        <v>10344855.301434644</v>
      </c>
      <c r="AV36" s="8">
        <f>SUMIFS('Totaal per jr'!CH:CH,'Totaal per jr'!A:A,'Totaal per 10 jr'!A36,'Totaal per jr'!A:A,'Totaal per 10 jr'!B36)</f>
        <v>13850401.246391544</v>
      </c>
      <c r="AW36" s="8">
        <f>SUMIFS('Totaal per jr'!CP:CP,'Totaal per jr'!A:A,'Totaal per 10 jr'!A36,'Totaal per jr'!A:A,'Totaal per 10 jr'!B36)</f>
        <v>10344855.301434644</v>
      </c>
      <c r="AX36" s="8">
        <f>SUMIFS('Totaal per jr'!CQ:CQ,'Totaal per jr'!A:A,'Totaal per 10 jr'!A36,'Totaal per jr'!A:A,'Totaal per 10 jr'!B36)</f>
        <v>13850401.246391544</v>
      </c>
      <c r="AZ36" s="8">
        <f>SUMIFS('Totaal per jr'!BN:BN,'Totaal per jr'!A:A,'Totaal per 10 jr'!A36,'Totaal per jr'!A:A,'Totaal per 10 jr'!B36)</f>
        <v>1804222.2329999998</v>
      </c>
      <c r="BA36" s="8">
        <f>SUMIFS('Totaal per jr'!BO:BO,'Totaal per jr'!A:A,'Totaal per 10 jr'!A36,'Totaal per jr'!A:A,'Totaal per 10 jr'!B36)</f>
        <v>1024275.0503333332</v>
      </c>
      <c r="BB36" s="8">
        <f>SUMIFS('Totaal per jr'!BR:BR,'Totaal per jr'!A:A,'Totaal per 10 jr'!A36,'Totaal per jr'!A:A,'Totaal per 10 jr'!B36)</f>
        <v>8399524.5462586638</v>
      </c>
      <c r="BC36" s="8">
        <f>SUMIFS('Totaal per jr'!BS:BS,'Totaal per jr'!A:A,'Totaal per 10 jr'!A36,'Totaal per jr'!A:A,'Totaal per 10 jr'!B36)</f>
        <v>4015447.3763809525</v>
      </c>
      <c r="BD36" s="8">
        <f>SUMIFS('Totaal per jr'!BU:BU,'Totaal per jr'!A:A,'Totaal per 10 jr'!A36,'Totaal per jr'!A:A,'Totaal per 10 jr'!B36)</f>
        <v>6595302.3132586656</v>
      </c>
      <c r="BE36" s="8">
        <f>SUMIFS('Totaal per jr'!BV:BV,'Totaal per jr'!A:A,'Totaal per 10 jr'!A36,'Totaal per jr'!A:A,'Totaal per 10 jr'!B36)</f>
        <v>2991172.3260476184</v>
      </c>
    </row>
    <row r="37" spans="1:57" x14ac:dyDescent="0.25">
      <c r="A37" t="s">
        <v>219</v>
      </c>
      <c r="B37" t="s">
        <v>228</v>
      </c>
      <c r="C37" s="8">
        <f>SUMIFS('Totaal per jr'!B:B,'Totaal per jr'!A:A,'Totaal per 10 jr'!A37,'Totaal per jr'!A:A,'Totaal per 10 jr'!B37)</f>
        <v>73816</v>
      </c>
      <c r="D37" s="8">
        <f>SUMIFS('Totaal per jr'!C:C,'Totaal per jr'!A:A,'Totaal per 10 jr'!A37,'Totaal per jr'!A:A,'Totaal per 10 jr'!B37)</f>
        <v>62477</v>
      </c>
      <c r="E37" s="8">
        <f>SUMIFS('Totaal per jr'!D:D,'Totaal per jr'!A:A,'Totaal per 10 jr'!A37,'Totaal per jr'!A:A,'Totaal per 10 jr'!B37)</f>
        <v>34072</v>
      </c>
      <c r="F37" s="8">
        <f>SUMIFS('Totaal per jr'!E:E,'Totaal per jr'!A:A,'Totaal per 10 jr'!A37,'Totaal per jr'!A:A,'Totaal per 10 jr'!B37)</f>
        <v>29169</v>
      </c>
      <c r="G37" s="8">
        <f>SUMIFS('Totaal per jr'!F:F,'Totaal per jr'!A:A,'Totaal per 10 jr'!A37,'Totaal per jr'!A:A,'Totaal per 10 jr'!B37)</f>
        <v>28876</v>
      </c>
      <c r="H37" s="8">
        <f>SUMIFS('Totaal per jr'!G:G,'Totaal per jr'!A:A,'Totaal per 10 jr'!A37,'Totaal per jr'!A:A,'Totaal per 10 jr'!B37)</f>
        <v>24244</v>
      </c>
      <c r="I37" s="8">
        <f>SUMIFS('Totaal per jr'!H:H,'Totaal per jr'!A:A,'Totaal per 10 jr'!A37,'Totaal per jr'!A:A,'Totaal per 10 jr'!B37)</f>
        <v>0</v>
      </c>
      <c r="J37" s="8">
        <f>SUMIFS('Totaal per jr'!I:I,'Totaal per jr'!A:A,'Totaal per 10 jr'!A37,'Totaal per jr'!A:A,'Totaal per 10 jr'!B37)</f>
        <v>0</v>
      </c>
      <c r="K37" s="8">
        <f>SUMIFS('Totaal per jr'!J:J,'Totaal per jr'!A:A,'Totaal per 10 jr'!A37,'Totaal per jr'!A:A,'Totaal per 10 jr'!B37)</f>
        <v>10868</v>
      </c>
      <c r="L37" s="8">
        <f>SUMIFS('Totaal per jr'!K:K,'Totaal per jr'!A:A,'Totaal per 10 jr'!A37,'Totaal per jr'!A:A,'Totaal per 10 jr'!B37)</f>
        <v>9064</v>
      </c>
      <c r="N37" s="8">
        <f>SUMIFS('Totaal per jr'!M:M,'Totaal per jr'!A:A,'Totaal per 10 jr'!A37,'Totaal per jr'!A:A,'Totaal per 10 jr'!B37)</f>
        <v>71638</v>
      </c>
      <c r="O37" s="8">
        <f>SUMIFS('Totaal per jr'!N:N,'Totaal per jr'!A:A,'Totaal per 10 jr'!A37,'Totaal per jr'!A:A,'Totaal per 10 jr'!B37)</f>
        <v>61072</v>
      </c>
      <c r="P37" s="8">
        <f>SUMIFS('Totaal per jr'!O:O,'Totaal per jr'!A:A,'Totaal per 10 jr'!A37,'Totaal per jr'!A:A,'Totaal per 10 jr'!B37)</f>
        <v>32994</v>
      </c>
      <c r="Q37" s="8">
        <f>SUMIFS('Totaal per jr'!P:P,'Totaal per jr'!A:A,'Totaal per 10 jr'!A37,'Totaal per jr'!A:A,'Totaal per 10 jr'!B37)</f>
        <v>28699</v>
      </c>
      <c r="R37" s="8">
        <f>SUMIFS('Totaal per jr'!Q:Q,'Totaal per jr'!A:A,'Totaal per 10 jr'!A37,'Totaal per jr'!A:A,'Totaal per 10 jr'!B37)</f>
        <v>28141</v>
      </c>
      <c r="S37" s="8">
        <f>SUMIFS('Totaal per jr'!R:R,'Totaal per jr'!A:A,'Totaal per 10 jr'!A37,'Totaal per jr'!A:A,'Totaal per 10 jr'!B37)</f>
        <v>23612</v>
      </c>
      <c r="T37" s="8">
        <f>SUMIFS('Totaal per jr'!S:S,'Totaal per jr'!A:A,'Totaal per 10 jr'!A37,'Totaal per jr'!A:A,'Totaal per 10 jr'!B37)</f>
        <v>0</v>
      </c>
      <c r="U37" s="8">
        <f>SUMIFS('Totaal per jr'!T:T,'Totaal per jr'!A:A,'Totaal per 10 jr'!A37,'Totaal per jr'!A:A,'Totaal per 10 jr'!B37)</f>
        <v>0</v>
      </c>
      <c r="V37" s="8">
        <f>SUMIFS('Totaal per jr'!U:U,'Totaal per jr'!A:A,'Totaal per 10 jr'!A37,'Totaal per jr'!A:A,'Totaal per 10 jr'!B37)</f>
        <v>10503</v>
      </c>
      <c r="W37" s="8">
        <f>SUMIFS('Totaal per jr'!V:V,'Totaal per jr'!A:A,'Totaal per 10 jr'!A37,'Totaal per jr'!A:A,'Totaal per 10 jr'!B37)</f>
        <v>8761</v>
      </c>
      <c r="Y37" s="8">
        <f>SUMIFS('Totaal per jr'!X:X,'Totaal per jr'!A:A,'Totaal per 10 jr'!A37,'Totaal per jr'!A:A,'Totaal per 10 jr'!B37)</f>
        <v>44333.333333333336</v>
      </c>
      <c r="AA37" s="8">
        <f>SUMIFS('Totaal per jr'!Z:Z,'Totaal per jr'!A:A,'Totaal per 10 jr'!A37,'Totaal per jr'!A:A,'Totaal per 10 jr'!B37)</f>
        <v>45599.999999999985</v>
      </c>
      <c r="AB37" s="8">
        <f>SUMIFS('Totaal per jr'!AA:AA,'Totaal per jr'!A:A,'Totaal per 10 jr'!A37,'Totaal per jr'!A:A,'Totaal per 10 jr'!B37)</f>
        <v>29118.904391118529</v>
      </c>
      <c r="AD37" s="8">
        <f>SUMIFS('Totaal per jr'!AC:AC,'Totaal per jr'!A:A,'Totaal per 10 jr'!A37,'Totaal per jr'!A:A,'Totaal per 10 jr'!B37)</f>
        <v>30470.497737556565</v>
      </c>
      <c r="AF37" s="8">
        <f>SUMIFS('Totaal per jr'!AE:AE,'Totaal per jr'!A:A,'Totaal per 10 jr'!A37,'Totaal per jr'!A:A,'Totaal per 10 jr'!B37)</f>
        <v>115971.33333333334</v>
      </c>
      <c r="AH37" s="51">
        <f>SUMIFS('Totaal per jr'!AG:AG,'Totaal per jr'!A:A,'Totaal per 10 jr'!A37,'Totaal per jr'!A:A,'Totaal per 10 jr'!B37)</f>
        <v>115971.33333333334</v>
      </c>
      <c r="AI37" s="52">
        <f>SUMIFS('Totaal per jr'!AH:AH,'Totaal per jr'!A:A,'Totaal per 10 jr'!A37,'Totaal per jr'!A:A,'Totaal per 10 jr'!B37)</f>
        <v>90190.904391118514</v>
      </c>
      <c r="AJ37" s="52">
        <f>SUMIFS('Totaal per jr'!AI:AI,'Totaal per jr'!A:A,'Totaal per 10 jr'!A37,'Totaal per jr'!A:A,'Totaal per 10 jr'!B37)</f>
        <v>32994</v>
      </c>
      <c r="AK37" s="52">
        <f>SUMIFS('Totaal per jr'!AJ:AJ,'Totaal per jr'!A:A,'Totaal per 10 jr'!A37,'Totaal per jr'!A:A,'Totaal per 10 jr'!B37)</f>
        <v>28699</v>
      </c>
      <c r="AL37" s="52">
        <f>SUMIFS('Totaal per jr'!AK:AK,'Totaal per jr'!A:A,'Totaal per 10 jr'!A37,'Totaal per jr'!A:A,'Totaal per 10 jr'!B37)</f>
        <v>28141</v>
      </c>
      <c r="AM37" s="52">
        <f>SUMIFS('Totaal per jr'!AL:AL,'Totaal per jr'!A:A,'Totaal per 10 jr'!A37,'Totaal per jr'!A:A,'Totaal per 10 jr'!B37)</f>
        <v>23612</v>
      </c>
      <c r="AN37" s="52">
        <f>SUMIFS('Totaal per jr'!AM:AM,'Totaal per jr'!A:A,'Totaal per 10 jr'!A37,'Totaal per jr'!A:A,'Totaal per 10 jr'!B37)</f>
        <v>0</v>
      </c>
      <c r="AO37" s="52">
        <f>SUMIFS('Totaal per jr'!AN:AN,'Totaal per jr'!A:A,'Totaal per 10 jr'!A37,'Totaal per jr'!A:A,'Totaal per 10 jr'!B37)</f>
        <v>0</v>
      </c>
      <c r="AP37" s="52">
        <f>SUMIFS('Totaal per jr'!AO:AO,'Totaal per jr'!A:A,'Totaal per 10 jr'!A37,'Totaal per jr'!A:A,'Totaal per 10 jr'!B37)</f>
        <v>54836.333333333328</v>
      </c>
      <c r="AQ37" s="52">
        <f>SUMIFS('Totaal per jr'!AP:AP,'Totaal per jr'!A:A,'Totaal per 10 jr'!A37,'Totaal per jr'!A:A,'Totaal per 10 jr'!B37)</f>
        <v>37879.904391118522</v>
      </c>
      <c r="AR37" s="52">
        <f t="shared" si="1"/>
        <v>0</v>
      </c>
      <c r="AS37" s="55">
        <f t="shared" si="0"/>
        <v>0</v>
      </c>
      <c r="AU37" s="8">
        <f>SUMIFS('Totaal per jr'!CG:CG,'Totaal per jr'!A:A,'Totaal per 10 jr'!A37,'Totaal per jr'!A:A,'Totaal per 10 jr'!B37)</f>
        <v>10782207.476838054</v>
      </c>
      <c r="AV37" s="8">
        <f>SUMIFS('Totaal per jr'!CH:CH,'Totaal per jr'!A:A,'Totaal per 10 jr'!A37,'Totaal per jr'!A:A,'Totaal per 10 jr'!B37)</f>
        <v>13775142.413067447</v>
      </c>
      <c r="AW37" s="8">
        <f>SUMIFS('Totaal per jr'!CP:CP,'Totaal per jr'!A:A,'Totaal per 10 jr'!A37,'Totaal per jr'!A:A,'Totaal per 10 jr'!B37)</f>
        <v>10782207.476838054</v>
      </c>
      <c r="AX37" s="8">
        <f>SUMIFS('Totaal per jr'!CQ:CQ,'Totaal per jr'!A:A,'Totaal per 10 jr'!A37,'Totaal per jr'!A:A,'Totaal per 10 jr'!B37)</f>
        <v>13775142.413067447</v>
      </c>
      <c r="AZ37" s="8">
        <f>SUMIFS('Totaal per jr'!BN:BN,'Totaal per jr'!A:A,'Totaal per 10 jr'!A37,'Totaal per jr'!A:A,'Totaal per 10 jr'!B37)</f>
        <v>1684197.049088889</v>
      </c>
      <c r="BA37" s="8">
        <f>SUMIFS('Totaal per jr'!BO:BO,'Totaal per jr'!A:A,'Totaal per 10 jr'!A37,'Totaal per jr'!A:A,'Totaal per 10 jr'!B37)</f>
        <v>1437355.2731999999</v>
      </c>
      <c r="BB37" s="8">
        <f>SUMIFS('Totaal per jr'!BR:BR,'Totaal per jr'!A:A,'Totaal per 10 jr'!A37,'Totaal per jr'!A:A,'Totaal per 10 jr'!B37)</f>
        <v>5230206.2541054282</v>
      </c>
      <c r="BC37" s="8">
        <f>SUMIFS('Totaal per jr'!BS:BS,'Totaal per jr'!A:A,'Totaal per 10 jr'!A37,'Totaal per jr'!A:A,'Totaal per 10 jr'!B37)</f>
        <v>4589909.2423889507</v>
      </c>
      <c r="BD37" s="8">
        <f>SUMIFS('Totaal per jr'!BU:BU,'Totaal per jr'!A:A,'Totaal per 10 jr'!A37,'Totaal per jr'!A:A,'Totaal per 10 jr'!B37)</f>
        <v>3546009.205016538</v>
      </c>
      <c r="BE37" s="8">
        <f>SUMIFS('Totaal per jr'!BV:BV,'Totaal per jr'!A:A,'Totaal per 10 jr'!A37,'Totaal per jr'!A:A,'Totaal per 10 jr'!B37)</f>
        <v>3152553.9691889519</v>
      </c>
    </row>
    <row r="38" spans="1:57" x14ac:dyDescent="0.25">
      <c r="A38" t="s">
        <v>229</v>
      </c>
      <c r="B38" t="s">
        <v>220</v>
      </c>
      <c r="C38" s="8">
        <f>SUMIFS('Totaal per jr'!B:B,'Totaal per jr'!A:A,'Totaal per 10 jr'!A38,'Totaal per jr'!A:A,'Totaal per 10 jr'!B38)</f>
        <v>83095</v>
      </c>
      <c r="D38" s="8">
        <f>SUMIFS('Totaal per jr'!C:C,'Totaal per jr'!A:A,'Totaal per 10 jr'!A38,'Totaal per jr'!A:A,'Totaal per 10 jr'!B38)</f>
        <v>71268</v>
      </c>
      <c r="E38" s="8">
        <f>SUMIFS('Totaal per jr'!D:D,'Totaal per jr'!A:A,'Totaal per 10 jr'!A38,'Totaal per jr'!A:A,'Totaal per 10 jr'!B38)</f>
        <v>12255</v>
      </c>
      <c r="F38" s="8">
        <f>SUMIFS('Totaal per jr'!E:E,'Totaal per jr'!A:A,'Totaal per 10 jr'!A38,'Totaal per jr'!A:A,'Totaal per 10 jr'!B38)</f>
        <v>10819</v>
      </c>
      <c r="G38" s="8">
        <f>SUMIFS('Totaal per jr'!F:F,'Totaal per jr'!A:A,'Totaal per 10 jr'!A38,'Totaal per jr'!A:A,'Totaal per 10 jr'!B38)</f>
        <v>70335</v>
      </c>
      <c r="H38" s="8">
        <f>SUMIFS('Totaal per jr'!G:G,'Totaal per jr'!A:A,'Totaal per 10 jr'!A38,'Totaal per jr'!A:A,'Totaal per 10 jr'!B38)</f>
        <v>60044</v>
      </c>
      <c r="I38" s="8">
        <f>SUMIFS('Totaal per jr'!H:H,'Totaal per jr'!A:A,'Totaal per 10 jr'!A38,'Totaal per jr'!A:A,'Totaal per 10 jr'!B38)</f>
        <v>0</v>
      </c>
      <c r="J38" s="8">
        <f>SUMIFS('Totaal per jr'!I:I,'Totaal per jr'!A:A,'Totaal per 10 jr'!A38,'Totaal per jr'!A:A,'Totaal per 10 jr'!B38)</f>
        <v>0</v>
      </c>
      <c r="K38" s="8">
        <f>SUMIFS('Totaal per jr'!J:J,'Totaal per jr'!A:A,'Totaal per 10 jr'!A38,'Totaal per jr'!A:A,'Totaal per 10 jr'!B38)</f>
        <v>505</v>
      </c>
      <c r="L38" s="8">
        <f>SUMIFS('Totaal per jr'!K:K,'Totaal per jr'!A:A,'Totaal per 10 jr'!A38,'Totaal per jr'!A:A,'Totaal per 10 jr'!B38)</f>
        <v>405</v>
      </c>
      <c r="N38" s="8">
        <f>SUMIFS('Totaal per jr'!M:M,'Totaal per jr'!A:A,'Totaal per 10 jr'!A38,'Totaal per jr'!A:A,'Totaal per 10 jr'!B38)</f>
        <v>74986</v>
      </c>
      <c r="O38" s="8">
        <f>SUMIFS('Totaal per jr'!N:N,'Totaal per jr'!A:A,'Totaal per 10 jr'!A38,'Totaal per jr'!A:A,'Totaal per 10 jr'!B38)</f>
        <v>64102</v>
      </c>
      <c r="P38" s="8">
        <f>SUMIFS('Totaal per jr'!O:O,'Totaal per jr'!A:A,'Totaal per 10 jr'!A38,'Totaal per jr'!A:A,'Totaal per 10 jr'!B38)</f>
        <v>10354</v>
      </c>
      <c r="Q38" s="8">
        <f>SUMIFS('Totaal per jr'!P:P,'Totaal per jr'!A:A,'Totaal per 10 jr'!A38,'Totaal per jr'!A:A,'Totaal per 10 jr'!B38)</f>
        <v>9004</v>
      </c>
      <c r="R38" s="8">
        <f>SUMIFS('Totaal per jr'!Q:Q,'Totaal per jr'!A:A,'Totaal per 10 jr'!A38,'Totaal per jr'!A:A,'Totaal per 10 jr'!B38)</f>
        <v>64116</v>
      </c>
      <c r="S38" s="8">
        <f>SUMIFS('Totaal per jr'!R:R,'Totaal per jr'!A:A,'Totaal per 10 jr'!A38,'Totaal per jr'!A:A,'Totaal per 10 jr'!B38)</f>
        <v>54683</v>
      </c>
      <c r="T38" s="8">
        <f>SUMIFS('Totaal per jr'!S:S,'Totaal per jr'!A:A,'Totaal per 10 jr'!A38,'Totaal per jr'!A:A,'Totaal per 10 jr'!B38)</f>
        <v>0</v>
      </c>
      <c r="U38" s="8">
        <f>SUMIFS('Totaal per jr'!T:T,'Totaal per jr'!A:A,'Totaal per 10 jr'!A38,'Totaal per jr'!A:A,'Totaal per 10 jr'!B38)</f>
        <v>0</v>
      </c>
      <c r="V38" s="8">
        <f>SUMIFS('Totaal per jr'!U:U,'Totaal per jr'!A:A,'Totaal per 10 jr'!A38,'Totaal per jr'!A:A,'Totaal per 10 jr'!B38)</f>
        <v>516</v>
      </c>
      <c r="W38" s="8">
        <f>SUMIFS('Totaal per jr'!V:V,'Totaal per jr'!A:A,'Totaal per 10 jr'!A38,'Totaal per jr'!A:A,'Totaal per 10 jr'!B38)</f>
        <v>415</v>
      </c>
      <c r="Y38" s="8">
        <f>SUMIFS('Totaal per jr'!X:X,'Totaal per jr'!A:A,'Totaal per 10 jr'!A38,'Totaal per jr'!A:A,'Totaal per 10 jr'!B38)</f>
        <v>1666.666666666667</v>
      </c>
      <c r="AA38" s="8">
        <f>SUMIFS('Totaal per jr'!Z:Z,'Totaal per jr'!A:A,'Totaal per 10 jr'!A38,'Totaal per jr'!A:A,'Totaal per 10 jr'!B38)</f>
        <v>1714.285714285714</v>
      </c>
      <c r="AB38" s="8">
        <f>SUMIFS('Totaal per jr'!AA:AA,'Totaal per jr'!A:A,'Totaal per 10 jr'!A38,'Totaal per jr'!A:A,'Totaal per 10 jr'!B38)</f>
        <v>1094.9107203931003</v>
      </c>
      <c r="AD38" s="8">
        <f>SUMIFS('Totaal per jr'!AC:AC,'Totaal per jr'!A:A,'Totaal per 10 jr'!A38,'Totaal per jr'!A:A,'Totaal per 10 jr'!B38)</f>
        <v>1145.5074337427279</v>
      </c>
      <c r="AF38" s="8">
        <f>SUMIFS('Totaal per jr'!AE:AE,'Totaal per jr'!A:A,'Totaal per 10 jr'!A38,'Totaal per jr'!A:A,'Totaal per 10 jr'!B38)</f>
        <v>76652.666666666672</v>
      </c>
      <c r="AH38" s="51">
        <f>SUMIFS('Totaal per jr'!AG:AG,'Totaal per jr'!A:A,'Totaal per 10 jr'!A38,'Totaal per jr'!A:A,'Totaal per 10 jr'!B38)</f>
        <v>84771.666666666672</v>
      </c>
      <c r="AI38" s="52">
        <f>SUMIFS('Totaal per jr'!AH:AH,'Totaal per jr'!A:A,'Totaal per 10 jr'!A38,'Totaal per jr'!A:A,'Totaal per 10 jr'!B38)</f>
        <v>72362.910720393105</v>
      </c>
      <c r="AJ38" s="52">
        <f>SUMIFS('Totaal per jr'!AI:AI,'Totaal per jr'!A:A,'Totaal per 10 jr'!A38,'Totaal per jr'!A:A,'Totaal per 10 jr'!B38)</f>
        <v>12255</v>
      </c>
      <c r="AK38" s="52">
        <f>SUMIFS('Totaal per jr'!AJ:AJ,'Totaal per jr'!A:A,'Totaal per 10 jr'!A38,'Totaal per jr'!A:A,'Totaal per 10 jr'!B38)</f>
        <v>10819</v>
      </c>
      <c r="AL38" s="52">
        <f>SUMIFS('Totaal per jr'!AK:AK,'Totaal per jr'!A:A,'Totaal per 10 jr'!A38,'Totaal per jr'!A:A,'Totaal per 10 jr'!B38)</f>
        <v>70345</v>
      </c>
      <c r="AM38" s="52">
        <f>SUMIFS('Totaal per jr'!AL:AL,'Totaal per jr'!A:A,'Totaal per 10 jr'!A38,'Totaal per jr'!A:A,'Totaal per 10 jr'!B38)</f>
        <v>60044</v>
      </c>
      <c r="AN38" s="52">
        <f>SUMIFS('Totaal per jr'!AM:AM,'Totaal per jr'!A:A,'Totaal per 10 jr'!A38,'Totaal per jr'!A:A,'Totaal per 10 jr'!B38)</f>
        <v>0</v>
      </c>
      <c r="AO38" s="52">
        <f>SUMIFS('Totaal per jr'!AN:AN,'Totaal per jr'!A:A,'Totaal per 10 jr'!A38,'Totaal per jr'!A:A,'Totaal per 10 jr'!B38)</f>
        <v>0</v>
      </c>
      <c r="AP38" s="52">
        <f>SUMIFS('Totaal per jr'!AO:AO,'Totaal per jr'!A:A,'Totaal per 10 jr'!A38,'Totaal per jr'!A:A,'Totaal per 10 jr'!B38)</f>
        <v>2171.666666666667</v>
      </c>
      <c r="AQ38" s="52">
        <f>SUMIFS('Totaal per jr'!AP:AP,'Totaal per jr'!A:A,'Totaal per 10 jr'!A38,'Totaal per jr'!A:A,'Totaal per 10 jr'!B38)</f>
        <v>1499.9107203931003</v>
      </c>
      <c r="AR38" s="52">
        <f t="shared" si="1"/>
        <v>4.5474735088646412E-12</v>
      </c>
      <c r="AS38" s="55">
        <f t="shared" si="0"/>
        <v>5.0022208597511053E-12</v>
      </c>
      <c r="AU38" s="8">
        <f>SUMIFS('Totaal per jr'!CG:CG,'Totaal per jr'!A:A,'Totaal per 10 jr'!A38,'Totaal per jr'!A:A,'Totaal per 10 jr'!B38)</f>
        <v>7342681.5728818607</v>
      </c>
      <c r="AV38" s="8">
        <f>SUMIFS('Totaal per jr'!CH:CH,'Totaal per jr'!A:A,'Totaal per 10 jr'!A38,'Totaal per jr'!A:A,'Totaal per 10 jr'!B38)</f>
        <v>8385804.7270748718</v>
      </c>
      <c r="AW38" s="8">
        <f>SUMIFS('Totaal per jr'!CP:CP,'Totaal per jr'!A:A,'Totaal per 10 jr'!A38,'Totaal per jr'!A:A,'Totaal per 10 jr'!B38)</f>
        <v>7342681.5728818607</v>
      </c>
      <c r="AX38" s="8">
        <f>SUMIFS('Totaal per jr'!CQ:CQ,'Totaal per jr'!A:A,'Totaal per 10 jr'!A38,'Totaal per jr'!A:A,'Totaal per 10 jr'!B38)</f>
        <v>8385804.7270748718</v>
      </c>
      <c r="AZ38" s="8">
        <f>SUMIFS('Totaal per jr'!BN:BN,'Totaal per jr'!A:A,'Totaal per 10 jr'!A38,'Totaal per jr'!A:A,'Totaal per 10 jr'!B38)</f>
        <v>929714.00900370372</v>
      </c>
      <c r="BA38" s="8">
        <f>SUMIFS('Totaal per jr'!BO:BO,'Totaal per jr'!A:A,'Totaal per 10 jr'!A38,'Totaal per jr'!A:A,'Totaal per 10 jr'!B38)</f>
        <v>5376542.6861322764</v>
      </c>
      <c r="BB38" s="8">
        <f>SUMIFS('Totaal per jr'!BR:BR,'Totaal per jr'!A:A,'Totaal per 10 jr'!A38,'Totaal per jr'!A:A,'Totaal per 10 jr'!B38)</f>
        <v>2083135.2483359084</v>
      </c>
      <c r="BC38" s="8">
        <f>SUMIFS('Totaal per jr'!BS:BS,'Totaal per jr'!A:A,'Totaal per 10 jr'!A38,'Totaal per jr'!A:A,'Totaal per 10 jr'!B38)</f>
        <v>11911059.806662921</v>
      </c>
      <c r="BD38" s="8">
        <f>SUMIFS('Totaal per jr'!BU:BU,'Totaal per jr'!A:A,'Totaal per 10 jr'!A38,'Totaal per jr'!A:A,'Totaal per 10 jr'!B38)</f>
        <v>1153421.2393322045</v>
      </c>
      <c r="BE38" s="8">
        <f>SUMIFS('Totaal per jr'!BV:BV,'Totaal per jr'!A:A,'Totaal per 10 jr'!A38,'Totaal per jr'!A:A,'Totaal per 10 jr'!B38)</f>
        <v>6534517.1205306444</v>
      </c>
    </row>
    <row r="39" spans="1:57" x14ac:dyDescent="0.25">
      <c r="A39" t="s">
        <v>221</v>
      </c>
      <c r="B39" t="s">
        <v>230</v>
      </c>
      <c r="C39" s="8">
        <f>SUMIFS('Totaal per jr'!B:B,'Totaal per jr'!A:A,'Totaal per 10 jr'!A39,'Totaal per jr'!A:A,'Totaal per 10 jr'!B39)</f>
        <v>132330</v>
      </c>
      <c r="D39" s="8">
        <f>SUMIFS('Totaal per jr'!C:C,'Totaal per jr'!A:A,'Totaal per 10 jr'!A39,'Totaal per jr'!A:A,'Totaal per 10 jr'!B39)</f>
        <v>117855</v>
      </c>
      <c r="E39" s="8">
        <f>SUMIFS('Totaal per jr'!D:D,'Totaal per jr'!A:A,'Totaal per 10 jr'!A39,'Totaal per jr'!A:A,'Totaal per 10 jr'!B39)</f>
        <v>17616</v>
      </c>
      <c r="F39" s="8">
        <f>SUMIFS('Totaal per jr'!E:E,'Totaal per jr'!A:A,'Totaal per 10 jr'!A39,'Totaal per jr'!A:A,'Totaal per 10 jr'!B39)</f>
        <v>16121</v>
      </c>
      <c r="G39" s="8">
        <f>SUMIFS('Totaal per jr'!F:F,'Totaal per jr'!A:A,'Totaal per 10 jr'!A39,'Totaal per jr'!A:A,'Totaal per 10 jr'!B39)</f>
        <v>113618</v>
      </c>
      <c r="H39" s="8">
        <f>SUMIFS('Totaal per jr'!G:G,'Totaal per jr'!A:A,'Totaal per 10 jr'!A39,'Totaal per jr'!A:A,'Totaal per 10 jr'!B39)</f>
        <v>100742</v>
      </c>
      <c r="I39" s="8">
        <f>SUMIFS('Totaal per jr'!H:H,'Totaal per jr'!A:A,'Totaal per 10 jr'!A39,'Totaal per jr'!A:A,'Totaal per 10 jr'!B39)</f>
        <v>0</v>
      </c>
      <c r="J39" s="8">
        <f>SUMIFS('Totaal per jr'!I:I,'Totaal per jr'!A:A,'Totaal per 10 jr'!A39,'Totaal per jr'!A:A,'Totaal per 10 jr'!B39)</f>
        <v>0</v>
      </c>
      <c r="K39" s="8">
        <f>SUMIFS('Totaal per jr'!J:J,'Totaal per jr'!A:A,'Totaal per 10 jr'!A39,'Totaal per jr'!A:A,'Totaal per 10 jr'!B39)</f>
        <v>1096</v>
      </c>
      <c r="L39" s="8">
        <f>SUMIFS('Totaal per jr'!K:K,'Totaal per jr'!A:A,'Totaal per 10 jr'!A39,'Totaal per jr'!A:A,'Totaal per 10 jr'!B39)</f>
        <v>992</v>
      </c>
      <c r="N39" s="8">
        <f>SUMIFS('Totaal per jr'!M:M,'Totaal per jr'!A:A,'Totaal per 10 jr'!A39,'Totaal per jr'!A:A,'Totaal per 10 jr'!B39)</f>
        <v>123742</v>
      </c>
      <c r="O39" s="8">
        <f>SUMIFS('Totaal per jr'!N:N,'Totaal per jr'!A:A,'Totaal per 10 jr'!A39,'Totaal per jr'!A:A,'Totaal per 10 jr'!B39)</f>
        <v>110061</v>
      </c>
      <c r="P39" s="8">
        <f>SUMIFS('Totaal per jr'!O:O,'Totaal per jr'!A:A,'Totaal per 10 jr'!A39,'Totaal per jr'!A:A,'Totaal per 10 jr'!B39)</f>
        <v>15484</v>
      </c>
      <c r="Q39" s="8">
        <f>SUMIFS('Totaal per jr'!P:P,'Totaal per jr'!A:A,'Totaal per 10 jr'!A39,'Totaal per jr'!A:A,'Totaal per 10 jr'!B39)</f>
        <v>14135</v>
      </c>
      <c r="R39" s="8">
        <f>SUMIFS('Totaal per jr'!Q:Q,'Totaal per jr'!A:A,'Totaal per 10 jr'!A39,'Totaal per jr'!A:A,'Totaal per 10 jr'!B39)</f>
        <v>106697</v>
      </c>
      <c r="S39" s="8">
        <f>SUMIFS('Totaal per jr'!R:R,'Totaal per jr'!A:A,'Totaal per 10 jr'!A39,'Totaal per jr'!A:A,'Totaal per 10 jr'!B39)</f>
        <v>94500</v>
      </c>
      <c r="T39" s="8">
        <f>SUMIFS('Totaal per jr'!S:S,'Totaal per jr'!A:A,'Totaal per 10 jr'!A39,'Totaal per jr'!A:A,'Totaal per 10 jr'!B39)</f>
        <v>0</v>
      </c>
      <c r="U39" s="8">
        <f>SUMIFS('Totaal per jr'!T:T,'Totaal per jr'!A:A,'Totaal per 10 jr'!A39,'Totaal per jr'!A:A,'Totaal per 10 jr'!B39)</f>
        <v>0</v>
      </c>
      <c r="V39" s="8">
        <f>SUMIFS('Totaal per jr'!U:U,'Totaal per jr'!A:A,'Totaal per 10 jr'!A39,'Totaal per jr'!A:A,'Totaal per 10 jr'!B39)</f>
        <v>1561</v>
      </c>
      <c r="W39" s="8">
        <f>SUMIFS('Totaal per jr'!V:V,'Totaal per jr'!A:A,'Totaal per 10 jr'!A39,'Totaal per jr'!A:A,'Totaal per 10 jr'!B39)</f>
        <v>1426</v>
      </c>
      <c r="Y39" s="8">
        <f>SUMIFS('Totaal per jr'!X:X,'Totaal per jr'!A:A,'Totaal per 10 jr'!A39,'Totaal per jr'!A:A,'Totaal per 10 jr'!B39)</f>
        <v>0</v>
      </c>
      <c r="AA39" s="8">
        <f>SUMIFS('Totaal per jr'!Z:Z,'Totaal per jr'!A:A,'Totaal per 10 jr'!A39,'Totaal per jr'!A:A,'Totaal per 10 jr'!B39)</f>
        <v>0</v>
      </c>
      <c r="AB39" s="8">
        <f>SUMIFS('Totaal per jr'!AA:AA,'Totaal per jr'!A:A,'Totaal per 10 jr'!A39,'Totaal per jr'!A:A,'Totaal per 10 jr'!B39)</f>
        <v>0</v>
      </c>
      <c r="AD39" s="8">
        <f>SUMIFS('Totaal per jr'!AC:AC,'Totaal per jr'!A:A,'Totaal per 10 jr'!A39,'Totaal per jr'!A:A,'Totaal per 10 jr'!B39)</f>
        <v>0</v>
      </c>
      <c r="AF39" s="8">
        <f>SUMIFS('Totaal per jr'!AE:AE,'Totaal per jr'!A:A,'Totaal per 10 jr'!A39,'Totaal per jr'!A:A,'Totaal per 10 jr'!B39)</f>
        <v>123742</v>
      </c>
      <c r="AH39" s="51">
        <f>SUMIFS('Totaal per jr'!AG:AG,'Totaal per jr'!A:A,'Totaal per 10 jr'!A39,'Totaal per jr'!A:A,'Totaal per 10 jr'!B39)</f>
        <v>132330</v>
      </c>
      <c r="AI39" s="52">
        <f>SUMIFS('Totaal per jr'!AH:AH,'Totaal per jr'!A:A,'Totaal per 10 jr'!A39,'Totaal per jr'!A:A,'Totaal per 10 jr'!B39)</f>
        <v>117855</v>
      </c>
      <c r="AJ39" s="52">
        <f>SUMIFS('Totaal per jr'!AI:AI,'Totaal per jr'!A:A,'Totaal per 10 jr'!A39,'Totaal per jr'!A:A,'Totaal per 10 jr'!B39)</f>
        <v>17616</v>
      </c>
      <c r="AK39" s="52">
        <f>SUMIFS('Totaal per jr'!AJ:AJ,'Totaal per jr'!A:A,'Totaal per 10 jr'!A39,'Totaal per jr'!A:A,'Totaal per 10 jr'!B39)</f>
        <v>16121</v>
      </c>
      <c r="AL39" s="52">
        <f>SUMIFS('Totaal per jr'!AK:AK,'Totaal per jr'!A:A,'Totaal per 10 jr'!A39,'Totaal per jr'!A:A,'Totaal per 10 jr'!B39)</f>
        <v>113618</v>
      </c>
      <c r="AM39" s="52">
        <f>SUMIFS('Totaal per jr'!AL:AL,'Totaal per jr'!A:A,'Totaal per 10 jr'!A39,'Totaal per jr'!A:A,'Totaal per 10 jr'!B39)</f>
        <v>100742</v>
      </c>
      <c r="AN39" s="52">
        <f>SUMIFS('Totaal per jr'!AM:AM,'Totaal per jr'!A:A,'Totaal per 10 jr'!A39,'Totaal per jr'!A:A,'Totaal per 10 jr'!B39)</f>
        <v>0</v>
      </c>
      <c r="AO39" s="52">
        <f>SUMIFS('Totaal per jr'!AN:AN,'Totaal per jr'!A:A,'Totaal per 10 jr'!A39,'Totaal per jr'!A:A,'Totaal per 10 jr'!B39)</f>
        <v>0</v>
      </c>
      <c r="AP39" s="52">
        <f>SUMIFS('Totaal per jr'!AO:AO,'Totaal per jr'!A:A,'Totaal per 10 jr'!A39,'Totaal per jr'!A:A,'Totaal per 10 jr'!B39)</f>
        <v>1096</v>
      </c>
      <c r="AQ39" s="52">
        <f>SUMIFS('Totaal per jr'!AP:AP,'Totaal per jr'!A:A,'Totaal per 10 jr'!A39,'Totaal per jr'!A:A,'Totaal per 10 jr'!B39)</f>
        <v>992</v>
      </c>
      <c r="AR39" s="52">
        <f t="shared" si="1"/>
        <v>0</v>
      </c>
      <c r="AS39" s="55">
        <f t="shared" si="0"/>
        <v>0</v>
      </c>
      <c r="AU39" s="8">
        <f>SUMIFS('Totaal per jr'!CG:CG,'Totaal per jr'!A:A,'Totaal per 10 jr'!A39,'Totaal per jr'!A:A,'Totaal per 10 jr'!B39)</f>
        <v>15809552.276959462</v>
      </c>
      <c r="AV39" s="8">
        <f>SUMIFS('Totaal per jr'!CH:CH,'Totaal per jr'!A:A,'Totaal per 10 jr'!A39,'Totaal per jr'!A:A,'Totaal per 10 jr'!B39)</f>
        <v>20997868.372010209</v>
      </c>
      <c r="AW39" s="8">
        <f>SUMIFS('Totaal per jr'!CP:CP,'Totaal per jr'!A:A,'Totaal per 10 jr'!A39,'Totaal per jr'!A:A,'Totaal per 10 jr'!B39)</f>
        <v>15809552.276959462</v>
      </c>
      <c r="AX39" s="8">
        <f>SUMIFS('Totaal per jr'!CQ:CQ,'Totaal per jr'!A:A,'Totaal per 10 jr'!A39,'Totaal per jr'!A:A,'Totaal per 10 jr'!B39)</f>
        <v>20997868.372010209</v>
      </c>
      <c r="AZ39" s="8">
        <f>SUMIFS('Totaal per jr'!BN:BN,'Totaal per jr'!A:A,'Totaal per 10 jr'!A39,'Totaal per jr'!A:A,'Totaal per 10 jr'!B39)</f>
        <v>1794011.8165639197</v>
      </c>
      <c r="BA39" s="8">
        <f>SUMIFS('Totaal per jr'!BO:BO,'Totaal per jr'!A:A,'Totaal per 10 jr'!A39,'Totaal per jr'!A:A,'Totaal per 10 jr'!B39)</f>
        <v>11654110.488493109</v>
      </c>
      <c r="BB39" s="8">
        <f>SUMIFS('Totaal per jr'!BR:BR,'Totaal per jr'!A:A,'Totaal per 10 jr'!A39,'Totaal per jr'!A:A,'Totaal per 10 jr'!B39)</f>
        <v>3821797.6351063484</v>
      </c>
      <c r="BC39" s="8">
        <f>SUMIFS('Totaal per jr'!BS:BS,'Totaal per jr'!A:A,'Totaal per 10 jr'!A39,'Totaal per jr'!A:A,'Totaal per 10 jr'!B39)</f>
        <v>29675273.897803444</v>
      </c>
      <c r="BD39" s="8">
        <f>SUMIFS('Totaal per jr'!BU:BU,'Totaal per jr'!A:A,'Totaal per 10 jr'!A39,'Totaal per jr'!A:A,'Totaal per 10 jr'!B39)</f>
        <v>2027785.8185424288</v>
      </c>
      <c r="BE39" s="8">
        <f>SUMIFS('Totaal per jr'!BV:BV,'Totaal per jr'!A:A,'Totaal per 10 jr'!A39,'Totaal per jr'!A:A,'Totaal per 10 jr'!B39)</f>
        <v>18021163.409310326</v>
      </c>
    </row>
    <row r="40" spans="1:57" x14ac:dyDescent="0.25">
      <c r="A40" t="s">
        <v>231</v>
      </c>
      <c r="B40" t="s">
        <v>222</v>
      </c>
      <c r="C40" s="8">
        <f>SUMIFS('Totaal per jr'!B:B,'Totaal per jr'!A:A,'Totaal per 10 jr'!A40,'Totaal per jr'!A:A,'Totaal per 10 jr'!B40)</f>
        <v>40773</v>
      </c>
      <c r="D40" s="8">
        <f>SUMIFS('Totaal per jr'!C:C,'Totaal per jr'!A:A,'Totaal per 10 jr'!A40,'Totaal per jr'!A:A,'Totaal per 10 jr'!B40)</f>
        <v>35202</v>
      </c>
      <c r="E40" s="8">
        <f>SUMIFS('Totaal per jr'!D:D,'Totaal per jr'!A:A,'Totaal per 10 jr'!A40,'Totaal per jr'!A:A,'Totaal per 10 jr'!B40)</f>
        <v>4374</v>
      </c>
      <c r="F40" s="8">
        <f>SUMIFS('Totaal per jr'!E:E,'Totaal per jr'!A:A,'Totaal per 10 jr'!A40,'Totaal per jr'!A:A,'Totaal per 10 jr'!B40)</f>
        <v>4065</v>
      </c>
      <c r="G40" s="8">
        <f>SUMIFS('Totaal per jr'!F:F,'Totaal per jr'!A:A,'Totaal per 10 jr'!A40,'Totaal per jr'!A:A,'Totaal per 10 jr'!B40)</f>
        <v>34555</v>
      </c>
      <c r="H40" s="8">
        <f>SUMIFS('Totaal per jr'!G:G,'Totaal per jr'!A:A,'Totaal per 10 jr'!A40,'Totaal per jr'!A:A,'Totaal per 10 jr'!B40)</f>
        <v>29459</v>
      </c>
      <c r="I40" s="8">
        <f>SUMIFS('Totaal per jr'!H:H,'Totaal per jr'!A:A,'Totaal per 10 jr'!A40,'Totaal per jr'!A:A,'Totaal per 10 jr'!B40)</f>
        <v>0</v>
      </c>
      <c r="J40" s="8">
        <f>SUMIFS('Totaal per jr'!I:I,'Totaal per jr'!A:A,'Totaal per 10 jr'!A40,'Totaal per jr'!A:A,'Totaal per 10 jr'!B40)</f>
        <v>0</v>
      </c>
      <c r="K40" s="8">
        <f>SUMIFS('Totaal per jr'!J:J,'Totaal per jr'!A:A,'Totaal per 10 jr'!A40,'Totaal per jr'!A:A,'Totaal per 10 jr'!B40)</f>
        <v>1844</v>
      </c>
      <c r="L40" s="8">
        <f>SUMIFS('Totaal per jr'!K:K,'Totaal per jr'!A:A,'Totaal per 10 jr'!A40,'Totaal per jr'!A:A,'Totaal per 10 jr'!B40)</f>
        <v>1678</v>
      </c>
      <c r="N40" s="8">
        <f>SUMIFS('Totaal per jr'!M:M,'Totaal per jr'!A:A,'Totaal per 10 jr'!A40,'Totaal per jr'!A:A,'Totaal per 10 jr'!B40)</f>
        <v>33363</v>
      </c>
      <c r="O40" s="8">
        <f>SUMIFS('Totaal per jr'!N:N,'Totaal per jr'!A:A,'Totaal per 10 jr'!A40,'Totaal per jr'!A:A,'Totaal per 10 jr'!B40)</f>
        <v>29497</v>
      </c>
      <c r="P40" s="8">
        <f>SUMIFS('Totaal per jr'!O:O,'Totaal per jr'!A:A,'Totaal per 10 jr'!A40,'Totaal per jr'!A:A,'Totaal per 10 jr'!B40)</f>
        <v>3559</v>
      </c>
      <c r="Q40" s="8">
        <f>SUMIFS('Totaal per jr'!P:P,'Totaal per jr'!A:A,'Totaal per 10 jr'!A40,'Totaal per jr'!A:A,'Totaal per 10 jr'!B40)</f>
        <v>3308</v>
      </c>
      <c r="R40" s="8">
        <f>SUMIFS('Totaal per jr'!Q:Q,'Totaal per jr'!A:A,'Totaal per 10 jr'!A40,'Totaal per jr'!A:A,'Totaal per 10 jr'!B40)</f>
        <v>27094</v>
      </c>
      <c r="S40" s="8">
        <f>SUMIFS('Totaal per jr'!R:R,'Totaal per jr'!A:A,'Totaal per 10 jr'!A40,'Totaal per jr'!A:A,'Totaal per 10 jr'!B40)</f>
        <v>23777</v>
      </c>
      <c r="T40" s="8">
        <f>SUMIFS('Totaal per jr'!S:S,'Totaal per jr'!A:A,'Totaal per 10 jr'!A40,'Totaal per jr'!A:A,'Totaal per 10 jr'!B40)</f>
        <v>0</v>
      </c>
      <c r="U40" s="8">
        <f>SUMIFS('Totaal per jr'!T:T,'Totaal per jr'!A:A,'Totaal per 10 jr'!A40,'Totaal per jr'!A:A,'Totaal per 10 jr'!B40)</f>
        <v>0</v>
      </c>
      <c r="V40" s="8">
        <f>SUMIFS('Totaal per jr'!U:U,'Totaal per jr'!A:A,'Totaal per 10 jr'!A40,'Totaal per jr'!A:A,'Totaal per 10 jr'!B40)</f>
        <v>2710</v>
      </c>
      <c r="W40" s="8">
        <f>SUMIFS('Totaal per jr'!V:V,'Totaal per jr'!A:A,'Totaal per 10 jr'!A40,'Totaal per jr'!A:A,'Totaal per 10 jr'!B40)</f>
        <v>2412</v>
      </c>
      <c r="Y40" s="8">
        <f>SUMIFS('Totaal per jr'!X:X,'Totaal per jr'!A:A,'Totaal per 10 jr'!A40,'Totaal per jr'!A:A,'Totaal per 10 jr'!B40)</f>
        <v>0</v>
      </c>
      <c r="AA40" s="8">
        <f>SUMIFS('Totaal per jr'!Z:Z,'Totaal per jr'!A:A,'Totaal per 10 jr'!A40,'Totaal per jr'!A:A,'Totaal per 10 jr'!B40)</f>
        <v>0</v>
      </c>
      <c r="AB40" s="8">
        <f>SUMIFS('Totaal per jr'!AA:AA,'Totaal per jr'!A:A,'Totaal per 10 jr'!A40,'Totaal per jr'!A:A,'Totaal per 10 jr'!B40)</f>
        <v>0</v>
      </c>
      <c r="AD40" s="8">
        <f>SUMIFS('Totaal per jr'!AC:AC,'Totaal per jr'!A:A,'Totaal per 10 jr'!A40,'Totaal per jr'!A:A,'Totaal per 10 jr'!B40)</f>
        <v>0</v>
      </c>
      <c r="AF40" s="8">
        <f>SUMIFS('Totaal per jr'!AE:AE,'Totaal per jr'!A:A,'Totaal per 10 jr'!A40,'Totaal per jr'!A:A,'Totaal per 10 jr'!B40)</f>
        <v>33363</v>
      </c>
      <c r="AH40" s="51">
        <f>SUMIFS('Totaal per jr'!AG:AG,'Totaal per jr'!A:A,'Totaal per 10 jr'!A40,'Totaal per jr'!A:A,'Totaal per 10 jr'!B40)</f>
        <v>40773</v>
      </c>
      <c r="AI40" s="52">
        <f>SUMIFS('Totaal per jr'!AH:AH,'Totaal per jr'!A:A,'Totaal per 10 jr'!A40,'Totaal per jr'!A:A,'Totaal per 10 jr'!B40)</f>
        <v>35202</v>
      </c>
      <c r="AJ40" s="52">
        <f>SUMIFS('Totaal per jr'!AI:AI,'Totaal per jr'!A:A,'Totaal per 10 jr'!A40,'Totaal per jr'!A:A,'Totaal per 10 jr'!B40)</f>
        <v>4374</v>
      </c>
      <c r="AK40" s="52">
        <f>SUMIFS('Totaal per jr'!AJ:AJ,'Totaal per jr'!A:A,'Totaal per 10 jr'!A40,'Totaal per jr'!A:A,'Totaal per 10 jr'!B40)</f>
        <v>4065</v>
      </c>
      <c r="AL40" s="52">
        <f>SUMIFS('Totaal per jr'!AK:AK,'Totaal per jr'!A:A,'Totaal per 10 jr'!A40,'Totaal per jr'!A:A,'Totaal per 10 jr'!B40)</f>
        <v>34555</v>
      </c>
      <c r="AM40" s="52">
        <f>SUMIFS('Totaal per jr'!AL:AL,'Totaal per jr'!A:A,'Totaal per 10 jr'!A40,'Totaal per jr'!A:A,'Totaal per 10 jr'!B40)</f>
        <v>29459</v>
      </c>
      <c r="AN40" s="52">
        <f>SUMIFS('Totaal per jr'!AM:AM,'Totaal per jr'!A:A,'Totaal per 10 jr'!A40,'Totaal per jr'!A:A,'Totaal per 10 jr'!B40)</f>
        <v>0</v>
      </c>
      <c r="AO40" s="52">
        <f>SUMIFS('Totaal per jr'!AN:AN,'Totaal per jr'!A:A,'Totaal per 10 jr'!A40,'Totaal per jr'!A:A,'Totaal per 10 jr'!B40)</f>
        <v>0</v>
      </c>
      <c r="AP40" s="52">
        <f>SUMIFS('Totaal per jr'!AO:AO,'Totaal per jr'!A:A,'Totaal per 10 jr'!A40,'Totaal per jr'!A:A,'Totaal per 10 jr'!B40)</f>
        <v>1844</v>
      </c>
      <c r="AQ40" s="52">
        <f>SUMIFS('Totaal per jr'!AP:AP,'Totaal per jr'!A:A,'Totaal per 10 jr'!A40,'Totaal per jr'!A:A,'Totaal per 10 jr'!B40)</f>
        <v>1678</v>
      </c>
      <c r="AR40" s="52">
        <f t="shared" si="1"/>
        <v>0</v>
      </c>
      <c r="AS40" s="55">
        <f t="shared" si="0"/>
        <v>0</v>
      </c>
      <c r="AU40" s="8">
        <f>SUMIFS('Totaal per jr'!CG:CG,'Totaal per jr'!A:A,'Totaal per 10 jr'!A40,'Totaal per jr'!A:A,'Totaal per 10 jr'!B40)</f>
        <v>6329128.9527887497</v>
      </c>
      <c r="AV40" s="8">
        <f>SUMIFS('Totaal per jr'!CH:CH,'Totaal per jr'!A:A,'Totaal per 10 jr'!A40,'Totaal per jr'!A:A,'Totaal per 10 jr'!B40)</f>
        <v>7132859.0635586716</v>
      </c>
      <c r="AW40" s="8">
        <f>SUMIFS('Totaal per jr'!CP:CP,'Totaal per jr'!A:A,'Totaal per 10 jr'!A40,'Totaal per jr'!A:A,'Totaal per 10 jr'!B40)</f>
        <v>6409138.9527887497</v>
      </c>
      <c r="AX40" s="8">
        <f>SUMIFS('Totaal per jr'!CQ:CQ,'Totaal per jr'!A:A,'Totaal per 10 jr'!A40,'Totaal per jr'!A:A,'Totaal per 10 jr'!B40)</f>
        <v>7230649.0635586726</v>
      </c>
      <c r="AZ40" s="8">
        <f>SUMIFS('Totaal per jr'!BN:BN,'Totaal per jr'!A:A,'Totaal per 10 jr'!A40,'Totaal per jr'!A:A,'Totaal per 10 jr'!B40)</f>
        <v>550094.5299084218</v>
      </c>
      <c r="BA40" s="8">
        <f>SUMIFS('Totaal per jr'!BO:BO,'Totaal per jr'!A:A,'Totaal per 10 jr'!A40,'Totaal per jr'!A:A,'Totaal per 10 jr'!B40)</f>
        <v>4672926.2325988971</v>
      </c>
      <c r="BB40" s="8">
        <f>SUMIFS('Totaal per jr'!BR:BR,'Totaal per jr'!A:A,'Totaal per 10 jr'!A40,'Totaal per jr'!A:A,'Totaal per 10 jr'!B40)</f>
        <v>1078100.3199999998</v>
      </c>
      <c r="BC40" s="8">
        <f>SUMIFS('Totaal per jr'!BS:BS,'Totaal per jr'!A:A,'Totaal per 10 jr'!A40,'Totaal per jr'!A:A,'Totaal per 10 jr'!B40)</f>
        <v>10724791.369521216</v>
      </c>
      <c r="BD40" s="8">
        <f>SUMIFS('Totaal per jr'!BU:BU,'Totaal per jr'!A:A,'Totaal per 10 jr'!A40,'Totaal per jr'!A:A,'Totaal per 10 jr'!B40)</f>
        <v>528005.79009157803</v>
      </c>
      <c r="BE40" s="8">
        <f>SUMIFS('Totaal per jr'!BV:BV,'Totaal per jr'!A:A,'Totaal per 10 jr'!A40,'Totaal per jr'!A:A,'Totaal per 10 jr'!B40)</f>
        <v>6051865.1369223185</v>
      </c>
    </row>
    <row r="41" spans="1:57" x14ac:dyDescent="0.25">
      <c r="A41" t="s">
        <v>223</v>
      </c>
      <c r="B41" t="s">
        <v>210</v>
      </c>
      <c r="C41" s="8">
        <f>SUMIFS('Totaal per jr'!B:B,'Totaal per jr'!A:A,'Totaal per 10 jr'!A41,'Totaal per jr'!A:A,'Totaal per 10 jr'!B41)</f>
        <v>2757</v>
      </c>
      <c r="D41" s="8">
        <f>SUMIFS('Totaal per jr'!C:C,'Totaal per jr'!A:A,'Totaal per 10 jr'!A41,'Totaal per jr'!A:A,'Totaal per 10 jr'!B41)</f>
        <v>2539</v>
      </c>
      <c r="E41" s="8">
        <f>SUMIFS('Totaal per jr'!D:D,'Totaal per jr'!A:A,'Totaal per 10 jr'!A41,'Totaal per jr'!A:A,'Totaal per 10 jr'!B41)</f>
        <v>0</v>
      </c>
      <c r="F41" s="8">
        <f>SUMIFS('Totaal per jr'!E:E,'Totaal per jr'!A:A,'Totaal per 10 jr'!A41,'Totaal per jr'!A:A,'Totaal per 10 jr'!B41)</f>
        <v>0</v>
      </c>
      <c r="G41" s="8">
        <f>SUMIFS('Totaal per jr'!F:F,'Totaal per jr'!A:A,'Totaal per 10 jr'!A41,'Totaal per jr'!A:A,'Totaal per 10 jr'!B41)</f>
        <v>1971</v>
      </c>
      <c r="H41" s="8">
        <f>SUMIFS('Totaal per jr'!G:G,'Totaal per jr'!A:A,'Totaal per 10 jr'!A41,'Totaal per jr'!A:A,'Totaal per 10 jr'!B41)</f>
        <v>1818</v>
      </c>
      <c r="I41" s="8">
        <f>SUMIFS('Totaal per jr'!H:H,'Totaal per jr'!A:A,'Totaal per 10 jr'!A41,'Totaal per jr'!A:A,'Totaal per 10 jr'!B41)</f>
        <v>0</v>
      </c>
      <c r="J41" s="8">
        <f>SUMIFS('Totaal per jr'!I:I,'Totaal per jr'!A:A,'Totaal per 10 jr'!A41,'Totaal per jr'!A:A,'Totaal per 10 jr'!B41)</f>
        <v>0</v>
      </c>
      <c r="K41" s="8">
        <f>SUMIFS('Totaal per jr'!J:J,'Totaal per jr'!A:A,'Totaal per 10 jr'!A41,'Totaal per jr'!A:A,'Totaal per 10 jr'!B41)</f>
        <v>786</v>
      </c>
      <c r="L41" s="8">
        <f>SUMIFS('Totaal per jr'!K:K,'Totaal per jr'!A:A,'Totaal per 10 jr'!A41,'Totaal per jr'!A:A,'Totaal per 10 jr'!B41)</f>
        <v>721</v>
      </c>
      <c r="N41" s="8">
        <f>SUMIFS('Totaal per jr'!M:M,'Totaal per jr'!A:A,'Totaal per 10 jr'!A41,'Totaal per jr'!A:A,'Totaal per 10 jr'!B41)</f>
        <v>2613</v>
      </c>
      <c r="O41" s="8">
        <f>SUMIFS('Totaal per jr'!N:N,'Totaal per jr'!A:A,'Totaal per 10 jr'!A41,'Totaal per jr'!A:A,'Totaal per 10 jr'!B41)</f>
        <v>2416</v>
      </c>
      <c r="P41" s="8">
        <f>SUMIFS('Totaal per jr'!O:O,'Totaal per jr'!A:A,'Totaal per 10 jr'!A41,'Totaal per jr'!A:A,'Totaal per 10 jr'!B41)</f>
        <v>0</v>
      </c>
      <c r="Q41" s="8">
        <f>SUMIFS('Totaal per jr'!P:P,'Totaal per jr'!A:A,'Totaal per 10 jr'!A41,'Totaal per jr'!A:A,'Totaal per 10 jr'!B41)</f>
        <v>0</v>
      </c>
      <c r="R41" s="8">
        <f>SUMIFS('Totaal per jr'!Q:Q,'Totaal per jr'!A:A,'Totaal per 10 jr'!A41,'Totaal per jr'!A:A,'Totaal per 10 jr'!B41)</f>
        <v>0</v>
      </c>
      <c r="S41" s="8">
        <f>SUMIFS('Totaal per jr'!R:R,'Totaal per jr'!A:A,'Totaal per 10 jr'!A41,'Totaal per jr'!A:A,'Totaal per 10 jr'!B41)</f>
        <v>0</v>
      </c>
      <c r="T41" s="8">
        <f>SUMIFS('Totaal per jr'!S:S,'Totaal per jr'!A:A,'Totaal per 10 jr'!A41,'Totaal per jr'!A:A,'Totaal per 10 jr'!B41)</f>
        <v>0</v>
      </c>
      <c r="U41" s="8">
        <f>SUMIFS('Totaal per jr'!T:T,'Totaal per jr'!A:A,'Totaal per 10 jr'!A41,'Totaal per jr'!A:A,'Totaal per 10 jr'!B41)</f>
        <v>0</v>
      </c>
      <c r="V41" s="8">
        <f>SUMIFS('Totaal per jr'!U:U,'Totaal per jr'!A:A,'Totaal per 10 jr'!A41,'Totaal per jr'!A:A,'Totaal per 10 jr'!B41)</f>
        <v>2613</v>
      </c>
      <c r="W41" s="8">
        <f>SUMIFS('Totaal per jr'!V:V,'Totaal per jr'!A:A,'Totaal per 10 jr'!A41,'Totaal per jr'!A:A,'Totaal per 10 jr'!B41)</f>
        <v>2416</v>
      </c>
      <c r="Y41" s="8">
        <f>SUMIFS('Totaal per jr'!X:X,'Totaal per jr'!A:A,'Totaal per 10 jr'!A41,'Totaal per jr'!A:A,'Totaal per 10 jr'!B41)</f>
        <v>0</v>
      </c>
      <c r="AA41" s="8">
        <f>SUMIFS('Totaal per jr'!Z:Z,'Totaal per jr'!A:A,'Totaal per 10 jr'!A41,'Totaal per jr'!A:A,'Totaal per 10 jr'!B41)</f>
        <v>0</v>
      </c>
      <c r="AB41" s="8">
        <f>SUMIFS('Totaal per jr'!AA:AA,'Totaal per jr'!A:A,'Totaal per 10 jr'!A41,'Totaal per jr'!A:A,'Totaal per 10 jr'!B41)</f>
        <v>0</v>
      </c>
      <c r="AD41" s="8">
        <f>SUMIFS('Totaal per jr'!AC:AC,'Totaal per jr'!A:A,'Totaal per 10 jr'!A41,'Totaal per jr'!A:A,'Totaal per 10 jr'!B41)</f>
        <v>0</v>
      </c>
      <c r="AF41" s="8">
        <f>SUMIFS('Totaal per jr'!AE:AE,'Totaal per jr'!A:A,'Totaal per 10 jr'!A41,'Totaal per jr'!A:A,'Totaal per 10 jr'!B41)</f>
        <v>2613</v>
      </c>
      <c r="AH41" s="51">
        <f>SUMIFS('Totaal per jr'!AG:AG,'Totaal per jr'!A:A,'Totaal per 10 jr'!A41,'Totaal per jr'!A:A,'Totaal per 10 jr'!B41)</f>
        <v>2757</v>
      </c>
      <c r="AI41" s="52">
        <f>SUMIFS('Totaal per jr'!AH:AH,'Totaal per jr'!A:A,'Totaal per 10 jr'!A41,'Totaal per jr'!A:A,'Totaal per 10 jr'!B41)</f>
        <v>2539</v>
      </c>
      <c r="AJ41" s="52">
        <f>SUMIFS('Totaal per jr'!AI:AI,'Totaal per jr'!A:A,'Totaal per 10 jr'!A41,'Totaal per jr'!A:A,'Totaal per 10 jr'!B41)</f>
        <v>0</v>
      </c>
      <c r="AK41" s="52">
        <f>SUMIFS('Totaal per jr'!AJ:AJ,'Totaal per jr'!A:A,'Totaal per 10 jr'!A41,'Totaal per jr'!A:A,'Totaal per 10 jr'!B41)</f>
        <v>0</v>
      </c>
      <c r="AL41" s="52">
        <f>SUMIFS('Totaal per jr'!AK:AK,'Totaal per jr'!A:A,'Totaal per 10 jr'!A41,'Totaal per jr'!A:A,'Totaal per 10 jr'!B41)</f>
        <v>1971</v>
      </c>
      <c r="AM41" s="52">
        <f>SUMIFS('Totaal per jr'!AL:AL,'Totaal per jr'!A:A,'Totaal per 10 jr'!A41,'Totaal per jr'!A:A,'Totaal per 10 jr'!B41)</f>
        <v>1818</v>
      </c>
      <c r="AN41" s="52">
        <f>SUMIFS('Totaal per jr'!AM:AM,'Totaal per jr'!A:A,'Totaal per 10 jr'!A41,'Totaal per jr'!A:A,'Totaal per 10 jr'!B41)</f>
        <v>0</v>
      </c>
      <c r="AO41" s="52">
        <f>SUMIFS('Totaal per jr'!AN:AN,'Totaal per jr'!A:A,'Totaal per 10 jr'!A41,'Totaal per jr'!A:A,'Totaal per 10 jr'!B41)</f>
        <v>0</v>
      </c>
      <c r="AP41" s="52">
        <f>SUMIFS('Totaal per jr'!AO:AO,'Totaal per jr'!A:A,'Totaal per 10 jr'!A41,'Totaal per jr'!A:A,'Totaal per 10 jr'!B41)</f>
        <v>786</v>
      </c>
      <c r="AQ41" s="52">
        <f>SUMIFS('Totaal per jr'!AP:AP,'Totaal per jr'!A:A,'Totaal per 10 jr'!A41,'Totaal per jr'!A:A,'Totaal per 10 jr'!B41)</f>
        <v>721</v>
      </c>
      <c r="AR41" s="52">
        <f t="shared" si="1"/>
        <v>0</v>
      </c>
      <c r="AS41" s="55">
        <f t="shared" si="0"/>
        <v>0</v>
      </c>
      <c r="AU41" s="8">
        <f>SUMIFS('Totaal per jr'!CG:CG,'Totaal per jr'!A:A,'Totaal per 10 jr'!A41,'Totaal per jr'!A:A,'Totaal per 10 jr'!B41)</f>
        <v>0</v>
      </c>
      <c r="AV41" s="8">
        <f>SUMIFS('Totaal per jr'!CH:CH,'Totaal per jr'!A:A,'Totaal per 10 jr'!A41,'Totaal per jr'!A:A,'Totaal per 10 jr'!B41)</f>
        <v>0</v>
      </c>
      <c r="AW41" s="8">
        <f>SUMIFS('Totaal per jr'!CP:CP,'Totaal per jr'!A:A,'Totaal per 10 jr'!A41,'Totaal per jr'!A:A,'Totaal per 10 jr'!B41)</f>
        <v>248130</v>
      </c>
      <c r="AX41" s="8">
        <f>SUMIFS('Totaal per jr'!CQ:CQ,'Totaal per jr'!A:A,'Totaal per 10 jr'!A41,'Totaal per jr'!A:A,'Totaal per 10 jr'!B41)</f>
        <v>303270</v>
      </c>
      <c r="AZ41" s="8">
        <f>SUMIFS('Totaal per jr'!BN:BN,'Totaal per jr'!A:A,'Totaal per 10 jr'!A41,'Totaal per jr'!A:A,'Totaal per 10 jr'!B41)</f>
        <v>0</v>
      </c>
      <c r="BA41" s="8">
        <f>SUMIFS('Totaal per jr'!BO:BO,'Totaal per jr'!A:A,'Totaal per 10 jr'!A41,'Totaal per jr'!A:A,'Totaal per 10 jr'!B41)</f>
        <v>0</v>
      </c>
      <c r="BB41" s="8">
        <f>SUMIFS('Totaal per jr'!BR:BR,'Totaal per jr'!A:A,'Totaal per 10 jr'!A41,'Totaal per jr'!A:A,'Totaal per 10 jr'!B41)</f>
        <v>0</v>
      </c>
      <c r="BC41" s="8">
        <f>SUMIFS('Totaal per jr'!BS:BS,'Totaal per jr'!A:A,'Totaal per 10 jr'!A41,'Totaal per jr'!A:A,'Totaal per 10 jr'!B41)</f>
        <v>0</v>
      </c>
      <c r="BD41" s="8">
        <f>SUMIFS('Totaal per jr'!BU:BU,'Totaal per jr'!A:A,'Totaal per 10 jr'!A41,'Totaal per jr'!A:A,'Totaal per 10 jr'!B41)</f>
        <v>0</v>
      </c>
      <c r="BE41" s="8">
        <f>SUMIFS('Totaal per jr'!BV:BV,'Totaal per jr'!A:A,'Totaal per 10 jr'!A41,'Totaal per jr'!A:A,'Totaal per 10 jr'!B41)</f>
        <v>0</v>
      </c>
    </row>
    <row r="42" spans="1:57" x14ac:dyDescent="0.25">
      <c r="A42" s="2" t="s">
        <v>165</v>
      </c>
      <c r="B42" s="2" t="s">
        <v>210</v>
      </c>
      <c r="C42" s="8">
        <f>SUMIFS('Totaal per jr'!B:B,'Totaal per jr'!A:A,'Totaal per 10 jr'!A42,'Totaal per jr'!A:A,'Totaal per 10 jr'!B42)</f>
        <v>547645</v>
      </c>
      <c r="D42" s="8">
        <f>SUMIFS('Totaal per jr'!C:C,'Totaal per jr'!A:A,'Totaal per 10 jr'!A42,'Totaal per jr'!A:A,'Totaal per 10 jr'!B42)</f>
        <v>470026</v>
      </c>
      <c r="E42" s="8">
        <f>SUMIFS('Totaal per jr'!D:D,'Totaal per jr'!A:A,'Totaal per 10 jr'!A42,'Totaal per jr'!A:A,'Totaal per 10 jr'!B42)</f>
        <v>163305</v>
      </c>
      <c r="F42" s="8">
        <f>SUMIFS('Totaal per jr'!E:E,'Totaal per jr'!A:A,'Totaal per 10 jr'!A42,'Totaal per jr'!A:A,'Totaal per 10 jr'!B42)</f>
        <v>141706</v>
      </c>
      <c r="G42" s="8">
        <f>SUMIFS('Totaal per jr'!F:F,'Totaal per jr'!A:A,'Totaal per 10 jr'!A42,'Totaal per jr'!A:A,'Totaal per 10 jr'!B42)</f>
        <v>289847</v>
      </c>
      <c r="H42" s="8">
        <f>SUMIFS('Totaal per jr'!G:G,'Totaal per jr'!A:A,'Totaal per 10 jr'!A42,'Totaal per jr'!A:A,'Totaal per 10 jr'!B42)</f>
        <v>250316</v>
      </c>
      <c r="I42" s="8">
        <f>SUMIFS('Totaal per jr'!H:H,'Totaal per jr'!A:A,'Totaal per 10 jr'!A42,'Totaal per jr'!A:A,'Totaal per 10 jr'!B42)</f>
        <v>33565</v>
      </c>
      <c r="J42" s="8">
        <f>SUMIFS('Totaal per jr'!I:I,'Totaal per jr'!A:A,'Totaal per 10 jr'!A42,'Totaal per jr'!A:A,'Totaal per 10 jr'!B42)</f>
        <v>27702</v>
      </c>
      <c r="K42" s="8">
        <f>SUMIFS('Totaal per jr'!J:J,'Totaal per jr'!A:A,'Totaal per 10 jr'!A42,'Totaal per jr'!A:A,'Totaal per 10 jr'!B42)</f>
        <v>59450</v>
      </c>
      <c r="L42" s="8">
        <f>SUMIFS('Totaal per jr'!K:K,'Totaal per jr'!A:A,'Totaal per 10 jr'!A42,'Totaal per jr'!A:A,'Totaal per 10 jr'!B42)</f>
        <v>49090</v>
      </c>
      <c r="N42" s="8">
        <f>SUMIFS('Totaal per jr'!M:M,'Totaal per jr'!A:A,'Totaal per 10 jr'!A42,'Totaal per jr'!A:A,'Totaal per 10 jr'!B42)</f>
        <v>503897</v>
      </c>
      <c r="O42" s="8">
        <f>SUMIFS('Totaal per jr'!N:N,'Totaal per jr'!A:A,'Totaal per 10 jr'!A42,'Totaal per jr'!A:A,'Totaal per 10 jr'!B42)</f>
        <v>432595</v>
      </c>
      <c r="P42" s="8">
        <f>SUMIFS('Totaal per jr'!O:O,'Totaal per jr'!A:A,'Totaal per 10 jr'!A42,'Totaal per jr'!A:A,'Totaal per 10 jr'!B42)</f>
        <v>148678</v>
      </c>
      <c r="Q42" s="8">
        <f>SUMIFS('Totaal per jr'!P:P,'Totaal per jr'!A:A,'Totaal per 10 jr'!A42,'Totaal per jr'!A:A,'Totaal per 10 jr'!B42)</f>
        <v>129196</v>
      </c>
      <c r="R42" s="8">
        <f>SUMIFS('Totaal per jr'!Q:Q,'Totaal per jr'!A:A,'Totaal per 10 jr'!A42,'Totaal per jr'!A:A,'Totaal per 10 jr'!B42)</f>
        <v>262395</v>
      </c>
      <c r="S42" s="8">
        <f>SUMIFS('Totaal per jr'!R:R,'Totaal per jr'!A:A,'Totaal per 10 jr'!A42,'Totaal per jr'!A:A,'Totaal per 10 jr'!B42)</f>
        <v>227165</v>
      </c>
      <c r="T42" s="8">
        <f>SUMIFS('Totaal per jr'!S:S,'Totaal per jr'!A:A,'Totaal per 10 jr'!A42,'Totaal per jr'!A:A,'Totaal per 10 jr'!B42)</f>
        <v>32381</v>
      </c>
      <c r="U42" s="8">
        <f>SUMIFS('Totaal per jr'!T:T,'Totaal per jr'!A:A,'Totaal per 10 jr'!A42,'Totaal per jr'!A:A,'Totaal per 10 jr'!B42)</f>
        <v>26658</v>
      </c>
      <c r="V42" s="8">
        <f>SUMIFS('Totaal per jr'!U:U,'Totaal per jr'!A:A,'Totaal per 10 jr'!A42,'Totaal per jr'!A:A,'Totaal per 10 jr'!B42)</f>
        <v>56924</v>
      </c>
      <c r="W42" s="8">
        <f>SUMIFS('Totaal per jr'!V:V,'Totaal per jr'!A:A,'Totaal per 10 jr'!A42,'Totaal per jr'!A:A,'Totaal per 10 jr'!B42)</f>
        <v>46656</v>
      </c>
      <c r="Y42" s="8">
        <f>SUMIFS('Totaal per jr'!X:X,'Totaal per jr'!A:A,'Totaal per 10 jr'!A42,'Totaal per jr'!A:A,'Totaal per 10 jr'!B42)</f>
        <v>69055.555555555562</v>
      </c>
      <c r="AA42" s="8">
        <f>SUMIFS('Totaal per jr'!Z:Z,'Totaal per jr'!A:A,'Totaal per 10 jr'!A42,'Totaal per jr'!A:A,'Totaal per 10 jr'!B42)</f>
        <v>71028.571428571449</v>
      </c>
      <c r="AB42" s="8">
        <f>SUMIFS('Totaal per jr'!AA:AA,'Totaal per jr'!A:A,'Totaal per 10 jr'!A42,'Totaal per jr'!A:A,'Totaal per 10 jr'!B42)</f>
        <v>45552.21349342489</v>
      </c>
      <c r="AD42" s="8">
        <f>SUMIFS('Totaal per jr'!AC:AC,'Totaal per jr'!A:A,'Totaal per 10 jr'!A42,'Totaal per jr'!A:A,'Totaal per 10 jr'!B42)</f>
        <v>47392.643506981476</v>
      </c>
      <c r="AF42" s="8">
        <f>SUMIFS('Totaal per jr'!AE:AE,'Totaal per jr'!A:A,'Totaal per 10 jr'!A42,'Totaal per jr'!A:A,'Totaal per 10 jr'!B42)</f>
        <v>572952.55555555527</v>
      </c>
      <c r="AH42" s="51">
        <f>SUMIFS('Totaal per jr'!AG:AG,'Totaal per jr'!A:A,'Totaal per 10 jr'!A42,'Totaal per jr'!A:A,'Totaal per 10 jr'!B42)</f>
        <v>608848.55555555527</v>
      </c>
      <c r="AI42" s="52">
        <f>SUMIFS('Totaal per jr'!AH:AH,'Totaal per jr'!A:A,'Totaal per 10 jr'!A42,'Totaal per jr'!A:A,'Totaal per 10 jr'!B42)</f>
        <v>509142.21349342482</v>
      </c>
      <c r="AJ42" s="52">
        <f>SUMIFS('Totaal per jr'!AI:AI,'Totaal per jr'!A:A,'Totaal per 10 jr'!A42,'Totaal per jr'!A:A,'Totaal per 10 jr'!B42)</f>
        <v>159908</v>
      </c>
      <c r="AK42" s="52">
        <f>SUMIFS('Totaal per jr'!AJ:AJ,'Totaal per jr'!A:A,'Totaal per 10 jr'!A42,'Totaal per jr'!A:A,'Totaal per 10 jr'!B42)</f>
        <v>139350</v>
      </c>
      <c r="AL42" s="52">
        <f>SUMIFS('Totaal per jr'!AK:AK,'Totaal per jr'!A:A,'Totaal per 10 jr'!A42,'Totaal per jr'!A:A,'Totaal per 10 jr'!B42)</f>
        <v>286137</v>
      </c>
      <c r="AM42" s="52">
        <f>SUMIFS('Totaal per jr'!AL:AL,'Totaal per jr'!A:A,'Totaal per 10 jr'!A42,'Totaal per jr'!A:A,'Totaal per 10 jr'!B42)</f>
        <v>247168</v>
      </c>
      <c r="AN42" s="52">
        <f>SUMIFS('Totaal per jr'!AM:AM,'Totaal per jr'!A:A,'Totaal per 10 jr'!A42,'Totaal per jr'!A:A,'Totaal per 10 jr'!B42)</f>
        <v>33565</v>
      </c>
      <c r="AO42" s="52">
        <f>SUMIFS('Totaal per jr'!AN:AN,'Totaal per jr'!A:A,'Totaal per 10 jr'!A42,'Totaal per jr'!A:A,'Totaal per 10 jr'!B42)</f>
        <v>27702</v>
      </c>
      <c r="AP42" s="52">
        <f>SUMIFS('Totaal per jr'!AO:AO,'Totaal per jr'!A:A,'Totaal per 10 jr'!A42,'Totaal per jr'!A:A,'Totaal per 10 jr'!B42)</f>
        <v>127760.55555555555</v>
      </c>
      <c r="AQ42" s="52">
        <f>SUMIFS('Totaal per jr'!AP:AP,'Totaal per jr'!A:A,'Totaal per 10 jr'!A42,'Totaal per jr'!A:A,'Totaal per 10 jr'!B42)</f>
        <v>93710.21349342489</v>
      </c>
      <c r="AR42" s="52">
        <f t="shared" si="1"/>
        <v>1477.9999999997235</v>
      </c>
      <c r="AS42" s="55">
        <f t="shared" si="0"/>
        <v>1211.9999999999272</v>
      </c>
      <c r="AU42" s="8">
        <f>SUMIFS('Totaal per jr'!CG:CG,'Totaal per jr'!A:A,'Totaal per 10 jr'!A42,'Totaal per jr'!A:A,'Totaal per 10 jr'!B42)</f>
        <v>50802745.495707743</v>
      </c>
      <c r="AV42" s="8">
        <f>SUMIFS('Totaal per jr'!CH:CH,'Totaal per jr'!A:A,'Totaal per 10 jr'!A42,'Totaal per jr'!A:A,'Totaal per 10 jr'!B42)</f>
        <v>64341087.73326084</v>
      </c>
      <c r="AW42" s="8">
        <f>SUMIFS('Totaal per jr'!CP:CP,'Totaal per jr'!A:A,'Totaal per 10 jr'!A42,'Totaal per jr'!A:A,'Totaal per 10 jr'!B42)</f>
        <v>62659115.495707743</v>
      </c>
      <c r="AX42" s="8">
        <f>SUMIFS('Totaal per jr'!CQ:CQ,'Totaal per jr'!A:A,'Totaal per 10 jr'!A42,'Totaal per jr'!A:A,'Totaal per 10 jr'!B42)</f>
        <v>78832206.622149736</v>
      </c>
      <c r="AZ42" s="8">
        <f>SUMIFS('Totaal per jr'!BN:BN,'Totaal per jr'!A:A,'Totaal per 10 jr'!A42,'Totaal per jr'!A:A,'Totaal per 10 jr'!B42)</f>
        <v>7380966.0242316006</v>
      </c>
      <c r="BA42" s="8">
        <f>SUMIFS('Totaal per jr'!BO:BO,'Totaal per jr'!A:A,'Totaal per 10 jr'!A42,'Totaal per jr'!A:A,'Totaal per 10 jr'!B42)</f>
        <v>24313870.917424288</v>
      </c>
      <c r="BB42" s="8">
        <f>SUMIFS('Totaal per jr'!BR:BR,'Totaal per jr'!A:A,'Totaal per 10 jr'!A42,'Totaal per jr'!A:A,'Totaal per 10 jr'!B42)</f>
        <v>20612764.003806353</v>
      </c>
      <c r="BC42" s="8">
        <f>SUMIFS('Totaal per jr'!BS:BS,'Totaal per jr'!A:A,'Totaal per 10 jr'!A42,'Totaal per jr'!A:A,'Totaal per 10 jr'!B42)</f>
        <v>61152583.419424132</v>
      </c>
      <c r="BD42" s="8">
        <f>SUMIFS('Totaal per jr'!BU:BU,'Totaal per jr'!A:A,'Totaal per 10 jr'!A42,'Totaal per jr'!A:A,'Totaal per 10 jr'!B42)</f>
        <v>13850524.366241422</v>
      </c>
      <c r="BE42" s="8">
        <f>SUMIFS('Totaal per jr'!BV:BV,'Totaal per jr'!A:A,'Totaal per 10 jr'!A42,'Totaal per jr'!A:A,'Totaal per 10 jr'!B42)</f>
        <v>36929360.421999879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7</vt:i4>
      </vt:variant>
      <vt:variant>
        <vt:lpstr>Charts</vt:lpstr>
      </vt:variant>
      <vt:variant>
        <vt:i4>4</vt:i4>
      </vt:variant>
      <vt:variant>
        <vt:lpstr>Named Ranges</vt:lpstr>
      </vt:variant>
      <vt:variant>
        <vt:i4>2</vt:i4>
      </vt:variant>
    </vt:vector>
  </HeadingPairs>
  <TitlesOfParts>
    <vt:vector size="13" baseType="lpstr">
      <vt:lpstr>1 - Eltis SlaveVoyages</vt:lpstr>
      <vt:lpstr>2 - Eltis SlaveAssessment</vt:lpstr>
      <vt:lpstr>3 - Paesie</vt:lpstr>
      <vt:lpstr>4 - Prijzen</vt:lpstr>
      <vt:lpstr>(4) - Britse prijzen</vt:lpstr>
      <vt:lpstr>Totaal per jr</vt:lpstr>
      <vt:lpstr>Totaal per 10 jr</vt:lpstr>
      <vt:lpstr>Grafiek1</vt:lpstr>
      <vt:lpstr>Grafiek2</vt:lpstr>
      <vt:lpstr>Grafiek3</vt:lpstr>
      <vt:lpstr>Grafiek4</vt:lpstr>
      <vt:lpstr>'1 - Eltis SlaveVoyages'!data</vt:lpstr>
      <vt:lpstr>'2 - Eltis SlaveAssessment'!data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dc:creator>
  <cp:lastModifiedBy>Bierman, W.L.</cp:lastModifiedBy>
  <dcterms:created xsi:type="dcterms:W3CDTF">2011-01-07T21:16:47Z</dcterms:created>
  <dcterms:modified xsi:type="dcterms:W3CDTF">2013-06-12T13:02:53Z</dcterms:modified>
</cp:coreProperties>
</file>